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Доходы" sheetId="1" r:id="rId1"/>
    <sheet name="Расходы " sheetId="2" r:id="rId2"/>
    <sheet name="расх.РзПз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<sst xmlns="http://schemas.openxmlformats.org/spreadsheetml/2006/main" count="1368" uniqueCount="413">
  <si>
    <t>НАЛОГОВЫЕ И НЕНАЛОГОВЫЕ ДОХОДЫ</t>
  </si>
  <si>
    <t>Налоги на прибыль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</si>
  <si>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</si>
  <si>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</si>
  <si>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</si>
  <si>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</si>
  <si>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Пени и проценты по земельному налогу</t>
  </si>
  <si>
    <t>182 1 09 00000 00 0000 000</t>
  </si>
  <si>
    <t>182 1 09 04053 10 1000 110</t>
  </si>
  <si>
    <t>182 1 09 04053 10 2000 110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</si>
  <si>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</si>
  <si>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</si>
  <si>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</si>
  <si>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</si>
  <si>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ИТОГО  СОБСТВЕННЫХ ДОХОДОВ :</t>
  </si>
  <si>
    <t>БЕЗВОЗМЕЗДНЫЕ ПОСТУПЛЕНИЯ</t>
  </si>
  <si>
    <t>Дотации от других бюджетов  бюджетной  системы РФ</t>
  </si>
  <si>
    <t xml:space="preserve">Субвенции от других бюджетов бюджетной системы РФ 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</si>
  <si>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</si>
  <si>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</si>
  <si>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 xml:space="preserve"> ВСЕГО  ДОХОДОВ</t>
  </si>
  <si>
    <t>(.руб.)</t>
  </si>
  <si>
    <t>Наименование</t>
  </si>
  <si>
    <t>код</t>
  </si>
  <si>
    <t>Изменение остатков средств на счетах по учету средств бюджета</t>
  </si>
  <si>
    <t>ООО 01 05 00 00 00 0000 000</t>
  </si>
  <si>
    <t>Увеличение остатков средств бюджета</t>
  </si>
  <si>
    <t>ООО О1 05 00 00 00 0000 500</t>
  </si>
  <si>
    <t>Уменьшение остатков средств бюджета</t>
  </si>
  <si>
    <t>ООО О1 05 00 00 00 0000 600</t>
  </si>
  <si>
    <t>Увеличение прочих остатков средств бюджета</t>
  </si>
  <si>
    <t>ООО О1 05 02 00 00 0000 500</t>
  </si>
  <si>
    <t>Увеличение прочих остатков денежных средств бюджета</t>
  </si>
  <si>
    <t>ООО О1 05 02 01 00 0000 510</t>
  </si>
  <si>
    <t>Уменьшение прочих остатков средств бюджета</t>
  </si>
  <si>
    <t>ООО О1 05 02 00 00 0000 600</t>
  </si>
  <si>
    <t>Уменьшение прочих остатков денежных средств бюджета</t>
  </si>
  <si>
    <t>ООО О1 05 02 01 00 0000 610</t>
  </si>
  <si>
    <t>Приложение № 4</t>
  </si>
  <si>
    <t xml:space="preserve">     Коды ведомственной классификации</t>
  </si>
  <si>
    <t>глава</t>
  </si>
  <si>
    <t>раздел</t>
  </si>
  <si>
    <t>вид расходов</t>
  </si>
  <si>
    <t>О34</t>
  </si>
  <si>
    <t>О1</t>
  </si>
  <si>
    <t>Глава муниципального образования</t>
  </si>
  <si>
    <t>О4</t>
  </si>
  <si>
    <t>000</t>
  </si>
  <si>
    <t>310</t>
  </si>
  <si>
    <t>Итого</t>
  </si>
  <si>
    <t>ПРОВЕДЕНИЕ ВЫБОРОВ И РЕФЕРЕНДУМОВ</t>
  </si>
  <si>
    <t>О7</t>
  </si>
  <si>
    <t>12О</t>
  </si>
  <si>
    <t>2ОО</t>
  </si>
  <si>
    <t>24О</t>
  </si>
  <si>
    <t>244</t>
  </si>
  <si>
    <t>О2</t>
  </si>
  <si>
    <t>О3</t>
  </si>
  <si>
    <t>НАЦИОНАЛЬНАЯ ЭКОНОМИКА</t>
  </si>
  <si>
    <t>200</t>
  </si>
  <si>
    <t>Дорожное хозяйство (дорожные фонды)</t>
  </si>
  <si>
    <t>О9</t>
  </si>
  <si>
    <t>240</t>
  </si>
  <si>
    <t>ЖИЛИЩНО-КОММУНАЛЬНОЕ ХОЗЯЙСТВО</t>
  </si>
  <si>
    <t>О5</t>
  </si>
  <si>
    <t>Благоустройство</t>
  </si>
  <si>
    <t>14</t>
  </si>
  <si>
    <t>540</t>
  </si>
  <si>
    <t>О8</t>
  </si>
  <si>
    <t>(руб.)</t>
  </si>
  <si>
    <t>Код бюджетной классификации</t>
  </si>
  <si>
    <t>Кассовое исполнение</t>
  </si>
  <si>
    <t>Приложение № 3</t>
  </si>
  <si>
    <t xml:space="preserve">                                                       от "___"_________ 2014 года №____</t>
  </si>
  <si>
    <t>Рз</t>
  </si>
  <si>
    <t>Пз</t>
  </si>
  <si>
    <t xml:space="preserve">Администрация муниципального образования "Капсальское" </t>
  </si>
  <si>
    <t>ОБЩЕГОСУДАРСТВЕННЫЕ ВОПРОСЫ</t>
  </si>
  <si>
    <t>ОО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</si>
  <si>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</si>
  <si>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</si>
  <si>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Социальная политика</t>
  </si>
  <si>
    <t>НАЦИОНАЛЬНАЯ ОБОРОНА</t>
  </si>
  <si>
    <t>Мобилизационная и вневойсковая подготовка</t>
  </si>
  <si>
    <t>Общеэкономические вопросы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</si>
  <si>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</si>
  <si>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</si>
  <si>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</si>
  <si>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КУЛЬТУРА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</si>
  <si>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</si>
  <si>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                                       Наименование </t>
  </si>
  <si>
    <t>План</t>
  </si>
  <si>
    <t>Факт</t>
  </si>
  <si>
    <t>% исп</t>
  </si>
  <si>
    <t>Главного администратора доходов</t>
  </si>
  <si>
    <t>доходов поселения</t>
  </si>
  <si>
    <t xml:space="preserve"> ДОХОДЫ </t>
  </si>
  <si>
    <t xml:space="preserve"> 1 00 00000 00 0000 000</t>
  </si>
  <si>
    <t>1 01 00000 00 0000 000</t>
  </si>
  <si>
    <t xml:space="preserve"> 1 01 01000 00 0000 000</t>
  </si>
  <si>
    <t xml:space="preserve">Налог на доходы физических лиц  </t>
  </si>
  <si>
    <t xml:space="preserve"> 1 01 02000 01 0000 110</t>
  </si>
  <si>
    <t>Налог на доходы физических лиц,получаемых в виде дивидендов</t>
  </si>
  <si>
    <t xml:space="preserve"> 1 01 02010 01 0000 110</t>
  </si>
  <si>
    <t>Налог на доходы физических лиц,облагаемых по налоговой ставке, установленной пунктом 1статьи 224 НК РФ)</t>
  </si>
  <si>
    <t xml:space="preserve"> 1 01 02010 01 1000 110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</si>
  <si>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</si>
  <si>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</si>
  <si>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</si>
  <si>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</si>
  <si>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Федерации(штрафы)</t>
  </si>
  <si>
    <t xml:space="preserve"> 1 01 02030 01 3000 110</t>
  </si>
  <si>
    <t>Налог на совокупный налог</t>
  </si>
  <si>
    <t xml:space="preserve"> 1 05 00000 00 0000 000</t>
  </si>
  <si>
    <t xml:space="preserve"> 1 05 03010 01 0000 110</t>
  </si>
  <si>
    <t xml:space="preserve"> 1 05 03010 01 1000 110</t>
  </si>
  <si>
    <t>Единый сельскохозяйственный налог(пени)</t>
  </si>
  <si>
    <t>Единый сельскохозяйственный налог (за  налоговые  периоды, истекшие до 1 января 2011 года)  4</t>
  </si>
  <si>
    <t xml:space="preserve"> 1 05 03020 01 0000 110</t>
  </si>
  <si>
    <t xml:space="preserve"> 1 05 03020 01 1000 110</t>
  </si>
  <si>
    <t>Пени и проценты по ЕСН (за налоговые периоды, истекший до 01.01.2011 г.)</t>
  </si>
  <si>
    <t xml:space="preserve"> 1 05 03020 01 2000 110</t>
  </si>
  <si>
    <t xml:space="preserve"> 1 06 00000 00 0000 000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</si>
  <si>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</si>
  <si>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Налог на имущество физических лиц,взимаемый по ставкам,применяемым к объектам налогообложения,расположенным в границах поселений(пени)</t>
  </si>
  <si>
    <t>Задолженности по отмененным налогам и сборам и иным обязательным пл.</t>
  </si>
  <si>
    <t>Земельный налог</t>
  </si>
  <si>
    <t>Пени по земельному налогу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</si>
  <si>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</si>
  <si>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за передачу безвозмездное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</t>
  </si>
  <si>
    <t>Доходы от оказания платных услуг и компенсации затрат государства</t>
  </si>
  <si>
    <t>00 113 00000 00 0000 100</t>
  </si>
  <si>
    <t>Прочие доходы от оказания платных услуг получателями средств бюджета поселений и компенсации затрат бюджетов поселений</t>
  </si>
  <si>
    <t>045 113 03050 10 1000 130</t>
  </si>
  <si>
    <t>030</t>
  </si>
  <si>
    <t>030 2 02 01000 00 0000 151</t>
  </si>
  <si>
    <t>в том числе</t>
  </si>
  <si>
    <t>Дотации бюджетам на поддержку мер по обеспечению сбаланс. бюджетов</t>
  </si>
  <si>
    <t>030 2 02 01003 00 0000 151</t>
  </si>
  <si>
    <t>030 2 02 01003 10 0000 151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</si>
  <si>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</si>
  <si>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Субсидии от других бюджетов бюджетной системы РФ</t>
  </si>
  <si>
    <t>030 2 02 02999 10 0000 151</t>
  </si>
  <si>
    <t xml:space="preserve"> 1 01 02020 01 1000 110</t>
  </si>
  <si>
    <t>Налоги на товары (работы, услуги), реализуемые на территории РФ</t>
  </si>
  <si>
    <t xml:space="preserve">Акцизы по подакцизным товарам(продукции), производимым на территории РФ </t>
  </si>
  <si>
    <t>Доходы от уплаты акцизов на дизельное топливо, подлежащие распределению между  бюджетами субъектов  РФ и местными бюджетами с учетом установленных дифференцированных нормативов отчислений в местные бюджеты</t>
  </si>
  <si>
    <t>Доходы от уплаты акцизов на  моторные масла для дизельных и (или) карбюраторных двигателей , подлежащие распределению между  бюджетами субъектов 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</si>
  <si>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 бюджетами субъектов 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</si>
  <si>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 бюджетами субъектов  РФ и местными бюджетами с учетом установленных дифференцированных нормативов отчислений в местные бюджеты</t>
  </si>
  <si>
    <t xml:space="preserve">Субвенции бюджетам поселений на осуществление 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</si>
  <si>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Пени и проценты по налогу на доходы физических лиц</t>
  </si>
  <si>
    <t>Суммы денежных взысканий (штрафов) по налогу на доходы физ.лиц</t>
  </si>
  <si>
    <t xml:space="preserve"> 1 01 02020 01 3000 110</t>
  </si>
  <si>
    <t xml:space="preserve"> 1 03 00000 00 0000 110</t>
  </si>
  <si>
    <t xml:space="preserve"> 1 03 02000 00 0000 110</t>
  </si>
  <si>
    <t>1 03 02240 01 0000 110</t>
  </si>
  <si>
    <t>1 03 02250 01 0000 110</t>
  </si>
  <si>
    <t>1 03 02260 01 0000 110</t>
  </si>
  <si>
    <t>1 03 02230 01 0000 110</t>
  </si>
  <si>
    <t>Суммы денежных взысканий (штрафов) по ЕСН</t>
  </si>
  <si>
    <t xml:space="preserve"> 1 05 03010 01 3000 110</t>
  </si>
  <si>
    <t>Другие общегосударственные вопросы</t>
  </si>
  <si>
    <t>Поддержка дорожного хозяйства</t>
  </si>
  <si>
    <t xml:space="preserve">Земельный налог с физических лиц, обладающих земельным участком, расположенным в границах сельских  поселений </t>
  </si>
  <si>
    <t>Субсидии бюджетам поселений на реализацию мероприятий, направленных на повышение эффективности бюджетных расходов</t>
  </si>
  <si>
    <t>Прочие субсидии, зачисляемые в бюджеты поселений, в том числе:</t>
  </si>
  <si>
    <t>Прочие субсидии, зачисляемые в бюджеты поселений на зарплату</t>
  </si>
  <si>
    <t xml:space="preserve">Субсидии бюджетам поселений на реализацию мероприятий перечня проектов народных инициатив </t>
  </si>
  <si>
    <t xml:space="preserve"> 1 01 02030 01 2100 110</t>
  </si>
  <si>
    <t xml:space="preserve"> 1 01 02010 01 2100 110</t>
  </si>
  <si>
    <t xml:space="preserve"> 1 01 02010 01 3000 110</t>
  </si>
  <si>
    <t xml:space="preserve"> 1 05 03010 01 2100 110</t>
  </si>
  <si>
    <t xml:space="preserve">Земельный налог с юридических лиц, обладающих земельным участком, расположенным в границах сельских  поселений </t>
  </si>
  <si>
    <t>Штрафы, санкции, возмещение ущерба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</si>
  <si>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</si>
  <si>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034</t>
  </si>
  <si>
    <t xml:space="preserve"> 1 16 33050 10 6000 140</t>
  </si>
  <si>
    <t xml:space="preserve"> 1 16 33000 00 0000 140</t>
  </si>
  <si>
    <t>1 16 00000 00 0000 000</t>
  </si>
  <si>
    <t xml:space="preserve"> 1 11 05035 10 0000 120</t>
  </si>
  <si>
    <t xml:space="preserve"> 1 06 01000 00 0000 110</t>
  </si>
  <si>
    <t xml:space="preserve"> 1 06 01030 10 1000 110</t>
  </si>
  <si>
    <t xml:space="preserve"> 1 06 01030 10 2100 110</t>
  </si>
  <si>
    <t xml:space="preserve"> 1 06 06000 00 0000 110</t>
  </si>
  <si>
    <t xml:space="preserve"> 1 06 06010 00 0000 110</t>
  </si>
  <si>
    <t xml:space="preserve"> 1 06 06033 10 1000 110</t>
  </si>
  <si>
    <t xml:space="preserve"> 1 06 06033 10 2100 110</t>
  </si>
  <si>
    <t xml:space="preserve"> 1 06 06043 10 0000 110</t>
  </si>
  <si>
    <t xml:space="preserve"> 1 06 06043 10 1000 110</t>
  </si>
  <si>
    <t xml:space="preserve"> 1 06 06043 10 2100 110</t>
  </si>
  <si>
    <t xml:space="preserve">Иные межбюджетные трансферты, передаваемые бюджетам </t>
  </si>
  <si>
    <t xml:space="preserve"> 2 00 00000 00 0000 000</t>
  </si>
  <si>
    <t>Иные межбюджетные трансферты, передаваемые бюджетам сельских поселений</t>
  </si>
  <si>
    <t>Приложение № 1</t>
  </si>
  <si>
    <t xml:space="preserve">по кодам классификации доходов бюджетов </t>
  </si>
  <si>
    <t>по разделам и подразделам классификации расходов бюджетов</t>
  </si>
  <si>
    <t xml:space="preserve">      по  кодам классификации  источников финансирования  дефицитов бюджетов</t>
  </si>
  <si>
    <t>Мероприятия в области строительства, архитектуры и градостроительства</t>
  </si>
  <si>
    <t>Приложение № 2</t>
  </si>
  <si>
    <t>% исполнения</t>
  </si>
  <si>
    <t>подраздел</t>
  </si>
  <si>
    <t>целевая статья</t>
  </si>
  <si>
    <t>АДМИНИСТРАЦИЯ МУНИЦИПАЛЬНОГО ОБРАЗОВАНИЯ "КАПСАЛЬСКОЕ"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</si>
  <si>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</si>
  <si>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</si>
  <si>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>Расходы на выплаты о оплате труда работников ОМСУ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</si>
  <si>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</si>
  <si>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1ОО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</si>
  <si>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</si>
  <si>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</si>
  <si>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</si>
  <si>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О14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</si>
  <si>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</si>
  <si>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Расходы на выплаты по оплате труда работников ОМСУ</t>
  </si>
  <si>
    <t>Расходы на обеспечение функций ОМСУ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</si>
  <si>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</si>
  <si>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</si>
  <si>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работ,услуг сфере информационно-коммуникационных технологий</t>
  </si>
  <si>
    <t>Прочая закупка товаров,работ,услуг для обеспечения государственных (муниципальных) нужд</t>
  </si>
  <si>
    <t>Иные бюджетные ассигнования</t>
  </si>
  <si>
    <t>Уплата налогов,сборов и иных платежей</t>
  </si>
  <si>
    <t>Уплата налога на имущество организаций и земельного налога</t>
  </si>
  <si>
    <t>Уплата прочих налогов,сборов и иных платежей</t>
  </si>
  <si>
    <t>Уплата  иных платежей</t>
  </si>
  <si>
    <t>РЕЗЕРВНЫЙ ФОНД ИСПОЛНИТЕЛЬНЫХ ОРГАНОВ ГОСУДАРСТВЕННОЙ ВЛАСТИ (МЕСТНЫХ АДМИНИСТРАЦИЙ)</t>
  </si>
  <si>
    <t>Обеспечение непредвиденных расходов за счет средств резервного фонда</t>
  </si>
  <si>
    <t>Резервные средства</t>
  </si>
  <si>
    <t>ИСПОЛНЕНИЕ ПЕРЕДАННЫХ ГОСУДАРСТВЕННЫХ ПОЛНОМОЧИЙ РФ И ИРКУТСКОЙ ОБЛАСТИ</t>
  </si>
  <si>
    <t>00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</si>
  <si>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</si>
  <si>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</t>
  </si>
  <si>
    <t>13</t>
  </si>
  <si>
    <t>Осуществление первичного воинского учета на территориях, где отсутствуют военные комиссариаты</t>
  </si>
  <si>
    <t>04</t>
  </si>
  <si>
    <t>МУНИЦИПАЛЬНЫЕ ПРОГРАММЫ</t>
  </si>
  <si>
    <t>03</t>
  </si>
  <si>
    <t>ДОРОЖНОЕ ХОЗЯЙСТВО</t>
  </si>
  <si>
    <t>09</t>
  </si>
  <si>
    <t>Дорожный фонд МО  "Капсальское"</t>
  </si>
  <si>
    <t>Другие  вопросы в области национальной  экономики</t>
  </si>
  <si>
    <t>12</t>
  </si>
  <si>
    <t>05</t>
  </si>
  <si>
    <t>02</t>
  </si>
  <si>
    <t>РЕАЛИЗАЦИЯ МЕРОПРИЯТИЙ  ПЕРЕЧНЯ НАРОДНЫХ ИНИЦИАТИВ</t>
  </si>
  <si>
    <t>СОЦИАЛЬНАЯ ПОЛИТИКА</t>
  </si>
  <si>
    <t>Пенсионное обеспечение</t>
  </si>
  <si>
    <t>Доплаты к пенсии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</si>
  <si>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</si>
  <si>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</si>
  <si>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</si>
  <si>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Пенсии,выплачиваемые организациями сектора государственного управления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</si>
  <si>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</si>
  <si>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</si>
  <si>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91 0 00 00000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</si>
  <si>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</si>
  <si>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</si>
  <si>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Межбюджетные транферты</t>
  </si>
  <si>
    <t>500</t>
  </si>
  <si>
    <t>МКУК КИЦ МО "КАПСАЛЬСКОЕ"</t>
  </si>
  <si>
    <t>035</t>
  </si>
  <si>
    <t>КУЛЬТУРА, КИНЕМАТОГРАФИЯ</t>
  </si>
  <si>
    <t>91 7 00 00000</t>
  </si>
  <si>
    <t xml:space="preserve">Обеспечение досуговой деятельности </t>
  </si>
  <si>
    <t>Расходы на выплаты по оплате труда персоналу казенных учреждений</t>
  </si>
  <si>
    <t>Расходы на выплаты персоналу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</si>
  <si>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</si>
  <si>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</si>
  <si>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функций казенных учреждений</t>
  </si>
  <si>
    <t>уплата налога на имущество организаций и земельного налога</t>
  </si>
  <si>
    <t>Уплата  прочих налогов,сборов и иных платежей</t>
  </si>
  <si>
    <t>Уплата   иных платежей</t>
  </si>
  <si>
    <t>Обеспечение библиотечной деятельности</t>
  </si>
  <si>
    <t>91 7 11 00000</t>
  </si>
  <si>
    <t>91 7 11 90320</t>
  </si>
  <si>
    <t>Премии и гранты</t>
  </si>
  <si>
    <t>35О</t>
  </si>
  <si>
    <t>Прочие мероприятия по благоустройству</t>
  </si>
  <si>
    <t>91 4 01 90180</t>
  </si>
  <si>
    <t xml:space="preserve"> РЕАЛИЗАЦИЯ МЕРОПРИЯТИЙ  ПЕРЕЧНЯ НАРОДНЫХ ИНИЦИАТИВ</t>
  </si>
  <si>
    <t>Налог на доходы физических лиц с доходов,облагаемых по налоговой       ставке,установленной пунктом 1 статьи 224 Налогового кодекса РФ,за исключением доходов,полученных физическими лицами,зарегистрированными в качестве индивидуальных предпринимателей</t>
  </si>
  <si>
    <t>Суммы денежных взысканий (штрафов)по земельному налогу</t>
  </si>
  <si>
    <t xml:space="preserve">Иные выплаты персоналу государственных (муниципальных) органов за исключением фонда оплаты труда </t>
  </si>
  <si>
    <t xml:space="preserve">Обеспечение проведения выборов и референдумов </t>
  </si>
  <si>
    <t>07</t>
  </si>
  <si>
    <t>91 1 14 90140</t>
  </si>
  <si>
    <t>Специальные расходы</t>
  </si>
  <si>
    <t>в т.ч.: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</si>
  <si>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</si>
  <si>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</si>
  <si>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Поддержка местных инициатив граждан, проживающих в сельской местности</t>
  </si>
  <si>
    <t xml:space="preserve">Суммы денежных взысканий (штрафов) </t>
  </si>
  <si>
    <t xml:space="preserve"> 1 06 06033 10 3000 110</t>
  </si>
  <si>
    <t xml:space="preserve"> 1 11 00000 00 0000 000</t>
  </si>
  <si>
    <t xml:space="preserve"> 1 11 05000 00 0000 120</t>
  </si>
  <si>
    <t xml:space="preserve"> 1 11 05020 00 0000 120</t>
  </si>
  <si>
    <t xml:space="preserve"> 1 11 05025 10 0000 120</t>
  </si>
  <si>
    <t xml:space="preserve"> 1 11 05030 00 0000 120</t>
  </si>
  <si>
    <t>1 14 06020 00 0000 430</t>
  </si>
  <si>
    <t>1 14 06025 10 0000 430</t>
  </si>
  <si>
    <t>Мероприятия по проведению работ в отношении постановки на кадастровый учет границ населенных пунктов</t>
  </si>
  <si>
    <t>к постановлению главы МО "Капсальское"</t>
  </si>
  <si>
    <t xml:space="preserve"> 1 06 06043 10 3000 110</t>
  </si>
  <si>
    <t xml:space="preserve"> 2 02 30000 00 0000 150</t>
  </si>
  <si>
    <t>2 02 35118 00 0000 150</t>
  </si>
  <si>
    <t>2 02 35118 10 0000 150</t>
  </si>
  <si>
    <t xml:space="preserve"> 2 02 03024 00 0000 150</t>
  </si>
  <si>
    <t xml:space="preserve"> 2 02 03024 10 0000 150</t>
  </si>
  <si>
    <t xml:space="preserve"> 2 02 20000 00 0000 150</t>
  </si>
  <si>
    <t xml:space="preserve"> 2 02 29999 10 0000 150</t>
  </si>
  <si>
    <t>2 02 02999 10 0000 150</t>
  </si>
  <si>
    <t xml:space="preserve"> 2 02 49999 00 0000 150</t>
  </si>
  <si>
    <t xml:space="preserve"> 2 02 40000 00 0000 150</t>
  </si>
  <si>
    <t xml:space="preserve"> 2 02 49999 10 0000 150</t>
  </si>
  <si>
    <t>НАЦИОНАЛЬНАЯ БЕЗОПАСНОСТЬ И ПРАВООХРАНИТЕЛЬНАЯ ДЕЯТЕЛЬНОСТЬ</t>
  </si>
  <si>
    <t>Муниципальная программа "Развитие транспортной инфраструктуры на 2018-2022 годы"</t>
  </si>
  <si>
    <t>Муниципальная программа "Повышение безопасности движения в МО Капсальское" на 2018-2022 годы"</t>
  </si>
  <si>
    <t>Муниципальная программа"Комплексное развитие социальной инфраструктуры МО "Капсальское"на 2018-2022 годы"</t>
  </si>
  <si>
    <t>Муниципальная программа"Комплексное развитие систем коммунальной инфраструктуры МО "Капсальское" на 2018-2022 годы"</t>
  </si>
  <si>
    <t>79 5 06 90 230</t>
  </si>
  <si>
    <t>91 4 01 S 2370</t>
  </si>
  <si>
    <t>Муниципальная программа МО "Капсальское" "Чистая вода" на 2019 год</t>
  </si>
  <si>
    <t>79 5 07 S2500</t>
  </si>
  <si>
    <t>800</t>
  </si>
  <si>
    <t>850</t>
  </si>
  <si>
    <t>853</t>
  </si>
  <si>
    <t>ФИЗИЧЕСКАЯ КУЛЬТУРА И СПОРТ</t>
  </si>
  <si>
    <t>91 6 02 90190</t>
  </si>
  <si>
    <t>350</t>
  </si>
  <si>
    <t>79 5 02 90210</t>
  </si>
  <si>
    <t>МЕРОПРИЯТИЯ ПО РЕАЛИЗАЦИИ ОБЩЕСТВЕННО ЗНАЧИМЫХ ПРОЕКТОВ (ПОШИВ НАЦИОНАЛЬНЫХ КОСТЮМОВ)</t>
  </si>
  <si>
    <t xml:space="preserve"> 91 7 01 S2870</t>
  </si>
  <si>
    <t xml:space="preserve"> 1 01 02020 01 2100 110</t>
  </si>
  <si>
    <t>91 1 02 90110</t>
  </si>
  <si>
    <t>91 1 02 00000</t>
  </si>
  <si>
    <t>91 1 01 90110</t>
  </si>
  <si>
    <t>91 1 01 00000</t>
  </si>
  <si>
    <t>91 1 02 90120</t>
  </si>
  <si>
    <t>Закупка энергетических ресурсов</t>
  </si>
  <si>
    <t>91 1 03 00000</t>
  </si>
  <si>
    <t>91 1 03 90130</t>
  </si>
  <si>
    <t>91 2 05 00000</t>
  </si>
  <si>
    <t>91 2 05 73150</t>
  </si>
  <si>
    <t>91 2  06 00000</t>
  </si>
  <si>
    <t>91 2 06 51180</t>
  </si>
  <si>
    <t>91 4 00 00000</t>
  </si>
  <si>
    <t>91 4 08 90170</t>
  </si>
  <si>
    <t>Закупка товаров, работ, услуг в целях капитального ремонта государственного (муниципального) имущества</t>
  </si>
  <si>
    <t>243</t>
  </si>
  <si>
    <t>79 5 01 90 290</t>
  </si>
  <si>
    <t>Защита населения и территории от ЧС природного и техногенного характера, пожарная безопасность</t>
  </si>
  <si>
    <t>10</t>
  </si>
  <si>
    <t>Пожарная безопасность</t>
  </si>
  <si>
    <t>Софинансирование мероприятий по реализации перечня проектов народных инициатив</t>
  </si>
  <si>
    <t>Мероприятия по реализации  перечня проектов народных инициатив</t>
  </si>
  <si>
    <t>91 3 07 S2370</t>
  </si>
  <si>
    <t>Муниципальная целевая программа "Профилактика правонарушений и обеспечение общественной безопасности в МО "Капсальское" на 2021-2025 гг.</t>
  </si>
  <si>
    <t xml:space="preserve"> 79 5 02 90290</t>
  </si>
  <si>
    <t>79 5 03 90290</t>
  </si>
  <si>
    <t>79 5 03 00000</t>
  </si>
  <si>
    <t>91 5 09 90190</t>
  </si>
  <si>
    <t>91 1 04 90140</t>
  </si>
  <si>
    <t xml:space="preserve">ФИЗИЧЕСКАЯ КУЛЬТУРА </t>
  </si>
  <si>
    <t>91 9 15 90240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</si>
  <si>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</si>
  <si>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 государственной (муниципальной) собственности</t>
  </si>
  <si>
    <t>91 8 13 00000</t>
  </si>
  <si>
    <t>91 8 13 90250</t>
  </si>
  <si>
    <t>91 7 11 90210</t>
  </si>
  <si>
    <t>91 7 11 90220</t>
  </si>
  <si>
    <t xml:space="preserve"> 91 7 11 S2370</t>
  </si>
  <si>
    <t>91 7 12 00000</t>
  </si>
  <si>
    <t>91 7 12 90210</t>
  </si>
  <si>
    <t>91 7 12 90220</t>
  </si>
  <si>
    <t>дотации бюджетам сельских поселений на выравнивание бюджетной обеспеченности из бюджетов муниципальных районов</t>
  </si>
  <si>
    <t>Невыясненные поступления, зачисляемые в бюджеты поседений</t>
  </si>
  <si>
    <t>1 17 01050 10 0000 180</t>
  </si>
  <si>
    <t xml:space="preserve"> 2 02 16001 10 0000 150</t>
  </si>
  <si>
    <t>За населения и территории от ЧС природного и техногенного характера, пожарная безопасность</t>
  </si>
  <si>
    <t>дотации бюджетам сельских поселений на выравнивание бюджетной обеспеченности из бюджетов муниципальных районов (субвенции)</t>
  </si>
  <si>
    <t xml:space="preserve">Налоги на имущество </t>
  </si>
  <si>
    <t>МП "Содействие занятости населения МО "Капсальское" на 2021-2025гг."</t>
  </si>
  <si>
    <t>79 5 05 90290</t>
  </si>
  <si>
    <t>91 5 09S2370</t>
  </si>
  <si>
    <t xml:space="preserve"> 1 01 02020 01 0000 110</t>
  </si>
  <si>
    <t xml:space="preserve"> 2 02 15002 10 0000 150</t>
  </si>
  <si>
    <t>Дотации бюджетам сельских поселений на поддержку мер по обеспечению сбалансированности бюджетов</t>
  </si>
  <si>
    <t xml:space="preserve"> 2 02 10000 00 0000 150</t>
  </si>
  <si>
    <t>Безвозмездные поступления от других бюджетов бюджетной системы РФ</t>
  </si>
  <si>
    <t xml:space="preserve"> 2 02 00000 00 0000 000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</si>
  <si>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</si>
  <si>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</si>
  <si>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</si>
  <si>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2 07 05030 10 0000 150</t>
  </si>
  <si>
    <t>Муниципальная программа «По вопросам обеспечения пожарной безопасности на территории муниципального образования «Капсальское» 2022-2024годы»</t>
  </si>
  <si>
    <t>79 5 06 90290</t>
  </si>
  <si>
    <t>Другие вопросы в области культуры, кинематографии</t>
  </si>
  <si>
    <t>Муниципальная программа "Развитие молодежной политики в МО "Капсальское" на 2021-2025гг"</t>
  </si>
  <si>
    <t>79 5 07 90290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</si>
  <si>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</si>
  <si>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</si>
  <si>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</t>
  </si>
  <si>
    <t>Мероприятия по актуализации документов градостроительного зонирования</t>
  </si>
  <si>
    <t>Мероприятия в области строительства и архитектуры (Актуализация документов градостроительного зонирования)</t>
  </si>
  <si>
    <t>91 4 14 S2984</t>
  </si>
  <si>
    <t>от  05.10.2022 года №53</t>
  </si>
  <si>
    <t xml:space="preserve">Доходы бюджета  муниципального образования "Капсальское" за 9 месяцев 2022 года </t>
  </si>
  <si>
    <t xml:space="preserve">                      от 05.10.2022 года №53</t>
  </si>
  <si>
    <t xml:space="preserve"> Расходы бюджета  муниципального образования "Капсальское" за 9 месяцев 2022 года по ведомственной структуре расходов бюджетов </t>
  </si>
  <si>
    <t xml:space="preserve">      от 05.10.2022 года №53</t>
  </si>
  <si>
    <t>Расходы бюджета   муниципального образования "Капсальское"  за 9 месяцев 2022 года</t>
  </si>
  <si>
    <t>от 05.10.2022 года №53</t>
  </si>
  <si>
    <t xml:space="preserve">Источники финансирования дефицита бюджета муниципального образования "Капсальское"  за 9 месяцев 2022 года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</si>
</sst>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sz val="6"/>
      <name val="Arial Cyr"/>
      <family val="0"/>
    </font>
    <font>
      <i/>
      <sz val="6"/>
      <name val="Arial Cyr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9"/>
      <name val="Arial Cyr"/>
      <family val="2"/>
    </font>
    <font>
      <u val="single"/>
      <sz val="8.5"/>
      <color indexed="12"/>
      <name val="Arial Cyr"/>
      <family val="0"/>
    </font>
    <font>
      <sz val="8.5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1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11" fillId="0" borderId="22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23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173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172" fontId="9" fillId="0" borderId="10" xfId="57" applyNumberFormat="1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 wrapText="1"/>
    </xf>
    <xf numFmtId="4" fontId="11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4" fontId="9" fillId="0" borderId="10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wrapText="1"/>
    </xf>
    <xf numFmtId="0" fontId="9" fillId="0" borderId="25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>
      <alignment wrapText="1"/>
    </xf>
    <xf numFmtId="49" fontId="3" fillId="0" borderId="23" xfId="0" applyNumberFormat="1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173" fontId="11" fillId="0" borderId="29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73" fontId="9" fillId="0" borderId="2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14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30" xfId="0" applyFont="1" applyBorder="1" applyAlignment="1">
      <alignment horizontal="left" wrapText="1"/>
    </xf>
    <xf numFmtId="0" fontId="16" fillId="0" borderId="30" xfId="53" applyFont="1" applyBorder="1" applyAlignment="1">
      <alignment horizontal="left" wrapText="1"/>
      <protection/>
    </xf>
    <xf numFmtId="0" fontId="18" fillId="0" borderId="30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6" fillId="0" borderId="30" xfId="53" applyFont="1" applyBorder="1" applyAlignment="1">
      <alignment horizontal="left"/>
      <protection/>
    </xf>
    <xf numFmtId="0" fontId="20" fillId="0" borderId="3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6" fillId="0" borderId="0" xfId="53" applyFont="1" applyBorder="1" applyAlignment="1">
      <alignment horizontal="left"/>
      <protection/>
    </xf>
    <xf numFmtId="173" fontId="9" fillId="0" borderId="3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23" fillId="0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4" fillId="0" borderId="12" xfId="0" applyFont="1" applyBorder="1" applyAlignment="1">
      <alignment wrapText="1"/>
    </xf>
    <xf numFmtId="0" fontId="26" fillId="33" borderId="30" xfId="42" applyFont="1" applyFill="1" applyBorder="1" applyAlignment="1" applyProtection="1">
      <alignment wrapText="1"/>
      <protection/>
    </xf>
    <xf numFmtId="0" fontId="15" fillId="0" borderId="31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173" fontId="9" fillId="0" borderId="13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173" fontId="11" fillId="0" borderId="33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11" fillId="0" borderId="34" xfId="0" applyFont="1" applyBorder="1" applyAlignment="1">
      <alignment wrapText="1"/>
    </xf>
    <xf numFmtId="0" fontId="23" fillId="0" borderId="30" xfId="0" applyFont="1" applyFill="1" applyBorder="1" applyAlignment="1">
      <alignment wrapText="1"/>
    </xf>
    <xf numFmtId="4" fontId="9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35" xfId="0" applyFont="1" applyBorder="1" applyAlignment="1">
      <alignment horizontal="center"/>
    </xf>
    <xf numFmtId="0" fontId="10" fillId="34" borderId="20" xfId="0" applyFont="1" applyFill="1" applyBorder="1" applyAlignment="1">
      <alignment wrapText="1"/>
    </xf>
    <xf numFmtId="0" fontId="10" fillId="34" borderId="20" xfId="0" applyFont="1" applyFill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0" fontId="10" fillId="0" borderId="16" xfId="0" applyFont="1" applyBorder="1" applyAlignment="1">
      <alignment wrapText="1"/>
    </xf>
    <xf numFmtId="0" fontId="10" fillId="34" borderId="37" xfId="0" applyFont="1" applyFill="1" applyBorder="1" applyAlignment="1">
      <alignment wrapText="1"/>
    </xf>
    <xf numFmtId="0" fontId="2" fillId="0" borderId="36" xfId="0" applyFont="1" applyBorder="1" applyAlignment="1">
      <alignment horizontal="left" wrapText="1"/>
    </xf>
    <xf numFmtId="0" fontId="2" fillId="33" borderId="37" xfId="0" applyFont="1" applyFill="1" applyBorder="1" applyAlignment="1">
      <alignment wrapText="1"/>
    </xf>
    <xf numFmtId="2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1" fillId="0" borderId="0" xfId="0" applyFont="1" applyAlignment="1">
      <alignment/>
    </xf>
    <xf numFmtId="0" fontId="11" fillId="0" borderId="30" xfId="0" applyFont="1" applyBorder="1" applyAlignment="1">
      <alignment wrapText="1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41" xfId="0" applyFont="1" applyBorder="1" applyAlignment="1">
      <alignment/>
    </xf>
    <xf numFmtId="4" fontId="11" fillId="0" borderId="3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0" fontId="9" fillId="0" borderId="30" xfId="0" applyFont="1" applyBorder="1" applyAlignment="1">
      <alignment wrapText="1"/>
    </xf>
    <xf numFmtId="0" fontId="9" fillId="0" borderId="41" xfId="0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9" fillId="35" borderId="42" xfId="0" applyFont="1" applyFill="1" applyBorder="1" applyAlignment="1">
      <alignment horizontal="justify" vertical="center" wrapText="1"/>
    </xf>
    <xf numFmtId="0" fontId="65" fillId="0" borderId="41" xfId="0" applyFont="1" applyBorder="1" applyAlignment="1">
      <alignment wrapText="1"/>
    </xf>
    <xf numFmtId="0" fontId="65" fillId="0" borderId="0" xfId="0" applyFont="1" applyAlignment="1">
      <alignment wrapText="1"/>
    </xf>
    <xf numFmtId="0" fontId="13" fillId="0" borderId="41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0" fontId="27" fillId="0" borderId="36" xfId="0" applyFont="1" applyBorder="1" applyAlignment="1">
      <alignment wrapText="1"/>
    </xf>
    <xf numFmtId="49" fontId="9" fillId="0" borderId="30" xfId="0" applyNumberFormat="1" applyFont="1" applyBorder="1" applyAlignment="1">
      <alignment horizontal="center"/>
    </xf>
    <xf numFmtId="0" fontId="9" fillId="35" borderId="43" xfId="0" applyFont="1" applyFill="1" applyBorder="1" applyAlignment="1">
      <alignment horizontal="justify" vertical="center" wrapText="1"/>
    </xf>
    <xf numFmtId="49" fontId="11" fillId="0" borderId="41" xfId="0" applyNumberFormat="1" applyFont="1" applyBorder="1" applyAlignment="1">
      <alignment horizontal="center"/>
    </xf>
    <xf numFmtId="0" fontId="9" fillId="35" borderId="30" xfId="0" applyFont="1" applyFill="1" applyBorder="1" applyAlignment="1">
      <alignment horizontal="justify" vertical="center" wrapText="1"/>
    </xf>
    <xf numFmtId="0" fontId="65" fillId="0" borderId="30" xfId="0" applyFont="1" applyBorder="1" applyAlignment="1">
      <alignment wrapText="1"/>
    </xf>
    <xf numFmtId="0" fontId="66" fillId="0" borderId="30" xfId="0" applyFont="1" applyBorder="1" applyAlignment="1">
      <alignment wrapText="1"/>
    </xf>
    <xf numFmtId="2" fontId="7" fillId="0" borderId="30" xfId="0" applyNumberFormat="1" applyFont="1" applyBorder="1" applyAlignment="1">
      <alignment horizontal="center"/>
    </xf>
    <xf numFmtId="0" fontId="11" fillId="0" borderId="30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9" fontId="11" fillId="0" borderId="41" xfId="0" applyNumberFormat="1" applyFont="1" applyFill="1" applyBorder="1" applyAlignment="1">
      <alignment horizontal="center" wrapText="1"/>
    </xf>
    <xf numFmtId="2" fontId="11" fillId="0" borderId="30" xfId="0" applyNumberFormat="1" applyFont="1" applyFill="1" applyBorder="1" applyAlignment="1">
      <alignment horizontal="center" wrapText="1"/>
    </xf>
    <xf numFmtId="0" fontId="11" fillId="36" borderId="30" xfId="0" applyFont="1" applyFill="1" applyBorder="1" applyAlignment="1">
      <alignment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 wrapText="1"/>
    </xf>
    <xf numFmtId="2" fontId="9" fillId="0" borderId="30" xfId="0" applyNumberFormat="1" applyFont="1" applyFill="1" applyBorder="1" applyAlignment="1">
      <alignment horizontal="center" wrapText="1"/>
    </xf>
    <xf numFmtId="2" fontId="9" fillId="0" borderId="30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1" fillId="0" borderId="41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67" fillId="0" borderId="41" xfId="0" applyFont="1" applyBorder="1" applyAlignment="1">
      <alignment wrapText="1"/>
    </xf>
    <xf numFmtId="49" fontId="11" fillId="0" borderId="30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65" fillId="35" borderId="45" xfId="0" applyFont="1" applyFill="1" applyBorder="1" applyAlignment="1">
      <alignment vertical="center" wrapText="1"/>
    </xf>
    <xf numFmtId="0" fontId="9" fillId="0" borderId="37" xfId="0" applyFont="1" applyBorder="1" applyAlignment="1">
      <alignment wrapText="1"/>
    </xf>
    <xf numFmtId="0" fontId="67" fillId="0" borderId="30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9" fillId="35" borderId="45" xfId="0" applyFont="1" applyFill="1" applyBorder="1" applyAlignment="1">
      <alignment horizontal="justify" vertical="center" wrapText="1"/>
    </xf>
    <xf numFmtId="0" fontId="11" fillId="35" borderId="30" xfId="0" applyFont="1" applyFill="1" applyBorder="1" applyAlignment="1">
      <alignment horizontal="justify" vertical="center" wrapText="1"/>
    </xf>
    <xf numFmtId="2" fontId="15" fillId="0" borderId="30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/>
    </xf>
    <xf numFmtId="0" fontId="28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9" fontId="28" fillId="0" borderId="30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17" fillId="0" borderId="47" xfId="0" applyFont="1" applyBorder="1" applyAlignment="1">
      <alignment horizontal="left" wrapText="1"/>
    </xf>
    <xf numFmtId="0" fontId="21" fillId="0" borderId="30" xfId="0" applyFont="1" applyBorder="1" applyAlignment="1">
      <alignment wrapText="1"/>
    </xf>
    <xf numFmtId="0" fontId="15" fillId="0" borderId="0" xfId="0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/>
    </xf>
    <xf numFmtId="2" fontId="11" fillId="0" borderId="16" xfId="0" applyNumberFormat="1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2" fontId="11" fillId="0" borderId="48" xfId="0" applyNumberFormat="1" applyFont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wrapText="1"/>
    </xf>
    <xf numFmtId="49" fontId="11" fillId="0" borderId="44" xfId="0" applyNumberFormat="1" applyFont="1" applyFill="1" applyBorder="1" applyAlignment="1">
      <alignment horizontal="center" wrapText="1"/>
    </xf>
    <xf numFmtId="0" fontId="17" fillId="0" borderId="30" xfId="0" applyFont="1" applyBorder="1" applyAlignment="1">
      <alignment/>
    </xf>
    <xf numFmtId="173" fontId="18" fillId="0" borderId="30" xfId="0" applyNumberFormat="1" applyFont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11" fillId="0" borderId="50" xfId="0" applyFont="1" applyBorder="1" applyAlignment="1">
      <alignment wrapText="1"/>
    </xf>
    <xf numFmtId="2" fontId="17" fillId="0" borderId="30" xfId="0" applyNumberFormat="1" applyFont="1" applyBorder="1" applyAlignment="1">
      <alignment/>
    </xf>
    <xf numFmtId="0" fontId="68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2" fontId="11" fillId="0" borderId="2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50" xfId="0" applyFont="1" applyBorder="1" applyAlignment="1">
      <alignment wrapTex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wrapText="1"/>
    </xf>
    <xf numFmtId="0" fontId="23" fillId="0" borderId="50" xfId="0" applyFont="1" applyFill="1" applyBorder="1" applyAlignment="1">
      <alignment wrapText="1"/>
    </xf>
    <xf numFmtId="49" fontId="3" fillId="0" borderId="61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4" fontId="9" fillId="0" borderId="50" xfId="0" applyNumberFormat="1" applyFont="1" applyBorder="1" applyAlignment="1">
      <alignment horizontal="center"/>
    </xf>
    <xf numFmtId="0" fontId="11" fillId="0" borderId="62" xfId="0" applyFont="1" applyBorder="1" applyAlignment="1">
      <alignment wrapText="1"/>
    </xf>
    <xf numFmtId="2" fontId="11" fillId="0" borderId="63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173" fontId="11" fillId="0" borderId="30" xfId="0" applyNumberFormat="1" applyFont="1" applyBorder="1" applyAlignment="1">
      <alignment horizontal="center"/>
    </xf>
    <xf numFmtId="0" fontId="11" fillId="0" borderId="50" xfId="0" applyFont="1" applyFill="1" applyBorder="1" applyAlignment="1">
      <alignment wrapText="1"/>
    </xf>
    <xf numFmtId="0" fontId="21" fillId="0" borderId="30" xfId="0" applyFont="1" applyFill="1" applyBorder="1" applyAlignment="1">
      <alignment wrapText="1"/>
    </xf>
    <xf numFmtId="4" fontId="11" fillId="0" borderId="5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73" fontId="9" fillId="0" borderId="33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173" fontId="17" fillId="0" borderId="3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9" fillId="0" borderId="0" xfId="0" applyFont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5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6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49" fontId="65" fillId="0" borderId="30" xfId="0" applyNumberFormat="1" applyFont="1" applyBorder="1" applyAlignment="1">
      <alignment wrapText="1"/>
    </xf>
    <xf numFmtId="0" fontId="2" fillId="0" borderId="65" xfId="0" applyFont="1" applyBorder="1" applyAlignment="1">
      <alignment horizontal="center" wrapText="1"/>
    </xf>
    <xf numFmtId="0" fontId="17" fillId="0" borderId="37" xfId="0" applyFont="1" applyBorder="1" applyAlignment="1">
      <alignment wrapText="1"/>
    </xf>
    <xf numFmtId="0" fontId="2" fillId="0" borderId="6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63300000000014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61.50390625" style="0" customWidth="1"/>
    <col min="2" max="2" width="9.50390625" style="0" customWidth="1"/>
    <col min="3" max="3" width="21.875" style="0" customWidth="1"/>
    <col min="4" max="4" width="12.875" style="0" customWidth="1"/>
    <col min="5" max="5" width="14.00390625" style="0" customWidth="1"/>
    <col min="6" max="6" width="10.25390625" style="0" customWidth="1"/>
  </cols>
  <sheetData>
    <row r="1" spans="1:6" ht="15">
      <c r="A1" s="7"/>
      <c r="B1" s="89"/>
      <c r="C1" s="34"/>
      <c r="D1" s="265" t="s">
        <v>194</v>
      </c>
      <c r="E1" s="265"/>
      <c r="F1" s="265"/>
    </row>
    <row r="2" spans="1:4" ht="15">
      <c r="A2" s="7"/>
      <c r="B2" s="89"/>
      <c r="C2" s="35"/>
      <c r="D2" t="s">
        <v>301</v>
      </c>
    </row>
    <row r="3" spans="1:8" ht="12.75" customHeight="1">
      <c r="A3" s="7"/>
      <c r="B3" s="89"/>
      <c r="C3" s="34"/>
      <c r="D3" s="266" t="s">
        <v>405</v>
      </c>
      <c r="E3" s="266"/>
      <c r="F3" s="266"/>
      <c r="G3" s="266"/>
      <c r="H3" s="266"/>
    </row>
    <row r="4" spans="1:6" ht="13.5" customHeight="1">
      <c r="A4" s="267" t="s">
        <v>406</v>
      </c>
      <c r="B4" s="267"/>
      <c r="C4" s="267"/>
      <c r="D4" s="267"/>
      <c r="E4" s="267"/>
      <c r="F4" s="267"/>
    </row>
    <row r="5" spans="1:6" ht="14.25" customHeight="1">
      <c r="A5" s="267" t="s">
        <v>195</v>
      </c>
      <c r="B5" s="267"/>
      <c r="C5" s="267"/>
      <c r="D5" s="267"/>
      <c r="E5" s="267"/>
      <c r="F5" s="267"/>
    </row>
    <row r="6" spans="1:6" ht="15.75" customHeight="1" thickBot="1">
      <c r="A6" s="267"/>
      <c r="B6" s="267"/>
      <c r="C6" s="267"/>
      <c r="D6" s="267"/>
      <c r="E6" s="6"/>
      <c r="F6" s="235" t="s">
        <v>69</v>
      </c>
    </row>
    <row r="7" spans="1:6" ht="13.5" thickBot="1">
      <c r="A7" s="268" t="s">
        <v>90</v>
      </c>
      <c r="B7" s="269" t="s">
        <v>70</v>
      </c>
      <c r="C7" s="269"/>
      <c r="D7" s="270" t="s">
        <v>91</v>
      </c>
      <c r="E7" s="270" t="s">
        <v>92</v>
      </c>
      <c r="F7" s="271" t="s">
        <v>93</v>
      </c>
    </row>
    <row r="8" spans="1:6" ht="11.25" customHeight="1" thickBot="1">
      <c r="A8" s="268"/>
      <c r="B8" s="269"/>
      <c r="C8" s="269"/>
      <c r="D8" s="270"/>
      <c r="E8" s="270"/>
      <c r="F8" s="271"/>
    </row>
    <row r="9" spans="1:6" ht="53.25" customHeight="1" thickBot="1">
      <c r="A9" s="268"/>
      <c r="B9" s="36" t="s">
        <v>94</v>
      </c>
      <c r="C9" s="37" t="s">
        <v>95</v>
      </c>
      <c r="D9" s="270"/>
      <c r="E9" s="270"/>
      <c r="F9" s="271"/>
    </row>
    <row r="10" spans="1:6" ht="18" customHeight="1">
      <c r="A10" s="38" t="s">
        <v>96</v>
      </c>
      <c r="B10" s="39"/>
      <c r="C10" s="40" t="s">
        <v>97</v>
      </c>
      <c r="D10" s="41">
        <f>D11+D44+D57+D60+D66+D36+D30+D68+D71</f>
        <v>1956990</v>
      </c>
      <c r="E10" s="213">
        <f>E11+E44+E57+E60+E66+E36+E30+E68+E71+E73</f>
        <v>1584235.2600000002</v>
      </c>
      <c r="F10" s="41">
        <f>E10/D10*100</f>
        <v>80.95264973249738</v>
      </c>
    </row>
    <row r="11" spans="1:6" ht="19.5" customHeight="1">
      <c r="A11" s="42" t="s">
        <v>0</v>
      </c>
      <c r="B11" s="43">
        <v>182</v>
      </c>
      <c r="C11" s="44" t="s">
        <v>98</v>
      </c>
      <c r="D11" s="45">
        <f>D12+D28</f>
        <v>125000</v>
      </c>
      <c r="E11" s="46">
        <f>E12+E28</f>
        <v>120873.43000000001</v>
      </c>
      <c r="F11" s="45">
        <f aca="true" t="shared" si="0" ref="D11:F12">F12</f>
        <v>91.41504</v>
      </c>
    </row>
    <row r="12" spans="1:6" ht="13.5" customHeight="1">
      <c r="A12" s="47" t="s">
        <v>1</v>
      </c>
      <c r="B12" s="43">
        <v>182</v>
      </c>
      <c r="C12" s="44" t="s">
        <v>99</v>
      </c>
      <c r="D12" s="48">
        <f t="shared" si="0"/>
        <v>125000</v>
      </c>
      <c r="E12" s="49">
        <f t="shared" si="0"/>
        <v>121158.16</v>
      </c>
      <c r="F12" s="48">
        <f t="shared" si="0"/>
        <v>91.41504</v>
      </c>
    </row>
    <row r="13" spans="1:6" ht="15">
      <c r="A13" s="50" t="s">
        <v>100</v>
      </c>
      <c r="B13" s="43">
        <v>182</v>
      </c>
      <c r="C13" s="44" t="s">
        <v>101</v>
      </c>
      <c r="D13" s="45">
        <f>D14+D15+D24+D20</f>
        <v>125000</v>
      </c>
      <c r="E13" s="46">
        <f>E14+E15+E24+E20</f>
        <v>121158.16</v>
      </c>
      <c r="F13" s="45">
        <f>F14+F15</f>
        <v>91.41504</v>
      </c>
    </row>
    <row r="14" spans="1:6" ht="18.75" customHeight="1">
      <c r="A14" s="51" t="s">
        <v>102</v>
      </c>
      <c r="B14" s="52">
        <v>182</v>
      </c>
      <c r="C14" s="53" t="s">
        <v>103</v>
      </c>
      <c r="D14" s="48"/>
      <c r="E14" s="49"/>
      <c r="F14" s="54"/>
    </row>
    <row r="15" spans="1:6" ht="26.25" customHeight="1">
      <c r="A15" s="50" t="s">
        <v>104</v>
      </c>
      <c r="B15" s="43">
        <v>182</v>
      </c>
      <c r="C15" s="44" t="s">
        <v>103</v>
      </c>
      <c r="D15" s="45">
        <f>D16</f>
        <v>125000</v>
      </c>
      <c r="E15" s="46">
        <f>E16</f>
        <v>114268.8</v>
      </c>
      <c r="F15" s="45">
        <f>F16</f>
        <v>91.41504</v>
      </c>
    </row>
    <row r="16" spans="1:6" ht="63.75" customHeight="1">
      <c r="A16" s="51" t="s">
        <v>280</v>
      </c>
      <c r="B16" s="52">
        <v>182</v>
      </c>
      <c r="C16" s="53" t="s">
        <v>103</v>
      </c>
      <c r="D16" s="48">
        <f>SUM(D17:D19)</f>
        <v>125000</v>
      </c>
      <c r="E16" s="49">
        <f>SUM(E17:E19)</f>
        <v>114268.8</v>
      </c>
      <c r="F16" s="48">
        <f>E16/D16*100</f>
        <v>91.41504</v>
      </c>
    </row>
    <row r="17" spans="1:6" ht="66" customHeight="1">
      <c r="A17" s="51" t="s">
        <v>280</v>
      </c>
      <c r="B17" s="52">
        <v>182</v>
      </c>
      <c r="C17" s="53" t="s">
        <v>105</v>
      </c>
      <c r="D17" s="55">
        <v>125000</v>
      </c>
      <c r="E17" s="55">
        <v>114268.91</v>
      </c>
      <c r="F17" s="48">
        <f>E17/D17*100</f>
        <v>91.415128</v>
      </c>
    </row>
    <row r="18" spans="1:6" ht="18" customHeight="1">
      <c r="A18" s="81" t="s">
        <v>151</v>
      </c>
      <c r="B18" s="52">
        <v>182</v>
      </c>
      <c r="C18" s="53" t="s">
        <v>170</v>
      </c>
      <c r="D18" s="55"/>
      <c r="E18" s="55">
        <v>-0.11</v>
      </c>
      <c r="F18" s="48" t="e">
        <f>E18/D18*100</f>
        <v>#DIV/0!</v>
      </c>
    </row>
    <row r="19" spans="1:6" ht="21" customHeight="1" hidden="1">
      <c r="A19" s="82" t="s">
        <v>152</v>
      </c>
      <c r="B19" s="52">
        <v>182</v>
      </c>
      <c r="C19" s="53" t="s">
        <v>171</v>
      </c>
      <c r="D19" s="55"/>
      <c r="E19" s="55"/>
      <c r="F19" s="48" t="e">
        <f>E19/D19*100</f>
        <v>#DIV/0!</v>
      </c>
    </row>
    <row r="20" spans="1:6" ht="60.75" customHeight="1">
      <c r="A20" s="79" t="s">
        <v>2</v>
      </c>
      <c r="B20" s="52">
        <v>182</v>
      </c>
      <c r="C20" s="53" t="s">
        <v>384</v>
      </c>
      <c r="D20" s="55">
        <f>SUM(D21+D22+D23)</f>
        <v>0</v>
      </c>
      <c r="E20" s="55">
        <f>SUM(E21+E22+E23)</f>
        <v>207.49999999999997</v>
      </c>
      <c r="F20" s="56">
        <v>1.0044</v>
      </c>
    </row>
    <row r="21" spans="1:6" ht="57" customHeight="1">
      <c r="A21" s="79" t="s">
        <v>2</v>
      </c>
      <c r="B21" s="52">
        <v>182</v>
      </c>
      <c r="C21" s="53" t="s">
        <v>143</v>
      </c>
      <c r="D21" s="55"/>
      <c r="E21" s="55">
        <v>202.23</v>
      </c>
      <c r="F21" s="56" t="e">
        <f>E23/D23</f>
        <v>#DIV/0!</v>
      </c>
    </row>
    <row r="22" spans="1:6" ht="26.25" customHeight="1">
      <c r="A22" s="81" t="s">
        <v>151</v>
      </c>
      <c r="B22" s="52">
        <v>182</v>
      </c>
      <c r="C22" s="53" t="s">
        <v>332</v>
      </c>
      <c r="D22" s="55">
        <v>0</v>
      </c>
      <c r="E22" s="55">
        <v>0.01</v>
      </c>
      <c r="F22" s="48" t="e">
        <f>E24/D24*100</f>
        <v>#DIV/0!</v>
      </c>
    </row>
    <row r="23" spans="1:6" ht="15">
      <c r="A23" s="82" t="s">
        <v>152</v>
      </c>
      <c r="B23" s="52">
        <v>182</v>
      </c>
      <c r="C23" s="53" t="s">
        <v>153</v>
      </c>
      <c r="D23" s="55"/>
      <c r="E23" s="55">
        <v>5.26</v>
      </c>
      <c r="F23" s="56">
        <v>1.007</v>
      </c>
    </row>
    <row r="24" spans="1:6" ht="39.75">
      <c r="A24" s="50" t="s">
        <v>106</v>
      </c>
      <c r="B24" s="43">
        <v>182</v>
      </c>
      <c r="C24" s="44" t="s">
        <v>107</v>
      </c>
      <c r="D24" s="49">
        <f>D25+D26+D27</f>
        <v>0</v>
      </c>
      <c r="E24" s="49">
        <f>E25+E26+E27</f>
        <v>6681.860000000001</v>
      </c>
      <c r="F24" s="56">
        <v>0</v>
      </c>
    </row>
    <row r="25" spans="1:6" ht="39" customHeight="1">
      <c r="A25" s="51" t="s">
        <v>106</v>
      </c>
      <c r="B25" s="52">
        <v>182</v>
      </c>
      <c r="C25" s="53" t="s">
        <v>108</v>
      </c>
      <c r="D25" s="55">
        <v>0</v>
      </c>
      <c r="E25" s="55">
        <v>6541.08</v>
      </c>
      <c r="F25" s="56">
        <v>0</v>
      </c>
    </row>
    <row r="26" spans="1:6" ht="39.75">
      <c r="A26" s="51" t="s">
        <v>109</v>
      </c>
      <c r="B26" s="52">
        <v>182</v>
      </c>
      <c r="C26" s="53" t="s">
        <v>169</v>
      </c>
      <c r="D26" s="55">
        <v>0</v>
      </c>
      <c r="E26" s="55">
        <v>109.56</v>
      </c>
      <c r="F26" s="56">
        <v>0</v>
      </c>
    </row>
    <row r="27" spans="1:6" ht="36" customHeight="1">
      <c r="A27" s="295" t="s">
        <v>110</v>
      </c>
      <c r="B27" s="297">
        <v>182</v>
      </c>
      <c r="C27" s="53" t="s">
        <v>111</v>
      </c>
      <c r="D27" s="55">
        <v>0</v>
      </c>
      <c r="E27" s="55">
        <v>31.22</v>
      </c>
      <c r="F27" s="56">
        <v>0</v>
      </c>
    </row>
    <row r="28" spans="1:6" ht="37.5" customHeight="1">
      <c r="A28" s="296" t="s">
        <v>401</v>
      </c>
      <c r="B28" s="300">
        <v>182</v>
      </c>
      <c r="C28" s="53" t="s">
        <v>399</v>
      </c>
      <c r="D28" s="55">
        <f>SUM(D29)</f>
        <v>0</v>
      </c>
      <c r="E28" s="55">
        <f>SUM(E29)</f>
        <v>-284.73</v>
      </c>
      <c r="F28" s="56">
        <v>0</v>
      </c>
    </row>
    <row r="29" spans="1:6" ht="39" customHeight="1">
      <c r="A29" s="163" t="s">
        <v>400</v>
      </c>
      <c r="B29" s="300">
        <v>182</v>
      </c>
      <c r="C29" s="53" t="s">
        <v>399</v>
      </c>
      <c r="D29" s="55">
        <v>0</v>
      </c>
      <c r="E29" s="55">
        <v>-284.73</v>
      </c>
      <c r="F29" s="56">
        <v>0</v>
      </c>
    </row>
    <row r="30" spans="1:6" ht="15" customHeight="1">
      <c r="A30" s="298" t="s">
        <v>144</v>
      </c>
      <c r="B30" s="299">
        <v>182</v>
      </c>
      <c r="C30" s="85" t="s">
        <v>154</v>
      </c>
      <c r="D30" s="55">
        <f>SUM(D31)</f>
        <v>1556480</v>
      </c>
      <c r="E30" s="55">
        <f>SUM(E31)</f>
        <v>1271959.5700000003</v>
      </c>
      <c r="F30" s="48">
        <f>E30/D30*100</f>
        <v>81.72026431435035</v>
      </c>
    </row>
    <row r="31" spans="1:6" ht="20.25" customHeight="1">
      <c r="A31" s="83" t="s">
        <v>145</v>
      </c>
      <c r="B31" s="52">
        <v>182</v>
      </c>
      <c r="C31" s="86" t="s">
        <v>155</v>
      </c>
      <c r="D31" s="55">
        <f>SUM(D32:D35)</f>
        <v>1556480</v>
      </c>
      <c r="E31" s="55">
        <f>SUM(E32:E35)</f>
        <v>1271959.5700000003</v>
      </c>
      <c r="F31" s="48">
        <f>E31/D31*100</f>
        <v>81.72026431435035</v>
      </c>
    </row>
    <row r="32" spans="1:6" ht="33" customHeight="1">
      <c r="A32" s="84" t="s">
        <v>146</v>
      </c>
      <c r="B32" s="52">
        <v>182</v>
      </c>
      <c r="C32" s="86" t="s">
        <v>159</v>
      </c>
      <c r="D32" s="55">
        <v>703730</v>
      </c>
      <c r="E32" s="55">
        <v>621925.81</v>
      </c>
      <c r="F32" s="48">
        <f>E32/D32*100</f>
        <v>88.37562843704262</v>
      </c>
    </row>
    <row r="33" spans="1:6" ht="29.25" customHeight="1">
      <c r="A33" s="84" t="s">
        <v>147</v>
      </c>
      <c r="B33" s="52">
        <v>182</v>
      </c>
      <c r="C33" s="86" t="s">
        <v>156</v>
      </c>
      <c r="D33" s="55">
        <v>3900</v>
      </c>
      <c r="E33" s="55">
        <v>3518.31</v>
      </c>
      <c r="F33" s="48">
        <f>E33/D33*100</f>
        <v>90.21307692307691</v>
      </c>
    </row>
    <row r="34" spans="1:6" ht="18.75" customHeight="1">
      <c r="A34" s="84" t="s">
        <v>148</v>
      </c>
      <c r="B34" s="52">
        <v>182</v>
      </c>
      <c r="C34" s="86" t="s">
        <v>157</v>
      </c>
      <c r="D34" s="55">
        <v>937090</v>
      </c>
      <c r="E34" s="55">
        <v>715941.35</v>
      </c>
      <c r="F34" s="48">
        <f>E34/D34*100</f>
        <v>76.40048981421208</v>
      </c>
    </row>
    <row r="35" spans="1:6" ht="18" customHeight="1">
      <c r="A35" s="84" t="s">
        <v>149</v>
      </c>
      <c r="B35" s="52">
        <v>182</v>
      </c>
      <c r="C35" s="86" t="s">
        <v>158</v>
      </c>
      <c r="D35" s="55">
        <v>-88240</v>
      </c>
      <c r="E35" s="55">
        <v>-69425.9</v>
      </c>
      <c r="F35" s="56"/>
    </row>
    <row r="36" spans="1:6" ht="21" customHeight="1">
      <c r="A36" s="57" t="s">
        <v>112</v>
      </c>
      <c r="B36" s="43">
        <v>182</v>
      </c>
      <c r="C36" s="44" t="s">
        <v>113</v>
      </c>
      <c r="D36" s="58">
        <f>SUM(D37+D41)</f>
        <v>30000</v>
      </c>
      <c r="E36" s="58">
        <f>SUM(E37+E41)</f>
        <v>12477.83</v>
      </c>
      <c r="F36" s="48">
        <f aca="true" t="shared" si="1" ref="F36:F55">E36/D36*100</f>
        <v>41.59276666666666</v>
      </c>
    </row>
    <row r="37" spans="1:6" ht="18.75" customHeight="1">
      <c r="A37" s="51" t="s">
        <v>3</v>
      </c>
      <c r="B37" s="52">
        <v>182</v>
      </c>
      <c r="C37" s="53" t="s">
        <v>114</v>
      </c>
      <c r="D37" s="45">
        <f>SUM(D38:D40)</f>
        <v>30000</v>
      </c>
      <c r="E37" s="46">
        <f>SUM(E38:E40)</f>
        <v>12477.83</v>
      </c>
      <c r="F37" s="48">
        <f t="shared" si="1"/>
        <v>41.59276666666666</v>
      </c>
    </row>
    <row r="38" spans="1:6" ht="13.5" customHeight="1">
      <c r="A38" s="51" t="s">
        <v>3</v>
      </c>
      <c r="B38" s="52">
        <v>182</v>
      </c>
      <c r="C38" s="53" t="s">
        <v>115</v>
      </c>
      <c r="D38" s="55">
        <v>30000</v>
      </c>
      <c r="E38" s="55">
        <v>12283.92</v>
      </c>
      <c r="F38" s="48">
        <f t="shared" si="1"/>
        <v>40.9464</v>
      </c>
    </row>
    <row r="39" spans="1:6" ht="15">
      <c r="A39" s="51" t="s">
        <v>116</v>
      </c>
      <c r="B39" s="52">
        <v>182</v>
      </c>
      <c r="C39" s="53" t="s">
        <v>172</v>
      </c>
      <c r="D39" s="55">
        <v>0</v>
      </c>
      <c r="E39" s="55">
        <v>193.91</v>
      </c>
      <c r="F39" s="48" t="e">
        <f t="shared" si="1"/>
        <v>#DIV/0!</v>
      </c>
    </row>
    <row r="40" spans="1:6" ht="15" customHeight="1" hidden="1">
      <c r="A40" s="82" t="s">
        <v>160</v>
      </c>
      <c r="B40" s="52">
        <v>182</v>
      </c>
      <c r="C40" s="53" t="s">
        <v>161</v>
      </c>
      <c r="D40" s="55">
        <v>0</v>
      </c>
      <c r="E40" s="55">
        <v>0</v>
      </c>
      <c r="F40" s="48" t="e">
        <f t="shared" si="1"/>
        <v>#DIV/0!</v>
      </c>
    </row>
    <row r="41" spans="1:6" ht="24.75" customHeight="1" hidden="1">
      <c r="A41" s="59" t="s">
        <v>117</v>
      </c>
      <c r="B41" s="52">
        <v>182</v>
      </c>
      <c r="C41" s="53" t="s">
        <v>118</v>
      </c>
      <c r="D41" s="55">
        <v>0</v>
      </c>
      <c r="E41" s="55">
        <v>0</v>
      </c>
      <c r="F41" s="48" t="e">
        <f t="shared" si="1"/>
        <v>#DIV/0!</v>
      </c>
    </row>
    <row r="42" spans="1:6" ht="19.5" customHeight="1" hidden="1">
      <c r="A42" s="59" t="s">
        <v>117</v>
      </c>
      <c r="B42" s="52">
        <v>182</v>
      </c>
      <c r="C42" s="53" t="s">
        <v>119</v>
      </c>
      <c r="D42" s="55">
        <v>0</v>
      </c>
      <c r="E42" s="55">
        <v>0</v>
      </c>
      <c r="F42" s="48" t="e">
        <f t="shared" si="1"/>
        <v>#DIV/0!</v>
      </c>
    </row>
    <row r="43" spans="1:6" ht="20.25" customHeight="1" hidden="1">
      <c r="A43" s="60" t="s">
        <v>120</v>
      </c>
      <c r="B43" s="52">
        <v>182</v>
      </c>
      <c r="C43" s="53" t="s">
        <v>121</v>
      </c>
      <c r="D43" s="55">
        <v>0</v>
      </c>
      <c r="E43" s="55">
        <v>0</v>
      </c>
      <c r="F43" s="48" t="e">
        <f t="shared" si="1"/>
        <v>#DIV/0!</v>
      </c>
    </row>
    <row r="44" spans="1:6" ht="15">
      <c r="A44" s="57" t="s">
        <v>380</v>
      </c>
      <c r="B44" s="43">
        <v>182</v>
      </c>
      <c r="C44" s="44" t="s">
        <v>122</v>
      </c>
      <c r="D44" s="45">
        <f>D45+D48</f>
        <v>185000</v>
      </c>
      <c r="E44" s="46">
        <f>E45+E48</f>
        <v>138085.6</v>
      </c>
      <c r="F44" s="48">
        <f t="shared" si="1"/>
        <v>74.64086486486487</v>
      </c>
    </row>
    <row r="45" spans="1:6" ht="15">
      <c r="A45" s="237" t="s">
        <v>4</v>
      </c>
      <c r="B45" s="52">
        <v>182</v>
      </c>
      <c r="C45" s="53" t="s">
        <v>181</v>
      </c>
      <c r="D45" s="45">
        <f>D46+D47</f>
        <v>5000</v>
      </c>
      <c r="E45" s="46">
        <f>E46+E47</f>
        <v>1960.8400000000001</v>
      </c>
      <c r="F45" s="48">
        <f t="shared" si="1"/>
        <v>39.2168</v>
      </c>
    </row>
    <row r="46" spans="1:6" ht="26.25" customHeight="1">
      <c r="A46" s="51" t="s">
        <v>123</v>
      </c>
      <c r="B46" s="52">
        <v>182</v>
      </c>
      <c r="C46" s="53" t="s">
        <v>182</v>
      </c>
      <c r="D46" s="55">
        <v>5000</v>
      </c>
      <c r="E46" s="55">
        <v>1843.67</v>
      </c>
      <c r="F46" s="48">
        <f t="shared" si="1"/>
        <v>36.873400000000004</v>
      </c>
    </row>
    <row r="47" spans="1:6" ht="29.25" customHeight="1">
      <c r="A47" s="51" t="s">
        <v>124</v>
      </c>
      <c r="B47" s="52">
        <v>182</v>
      </c>
      <c r="C47" s="53" t="s">
        <v>183</v>
      </c>
      <c r="D47" s="55"/>
      <c r="E47" s="55">
        <v>117.17</v>
      </c>
      <c r="F47" s="48" t="e">
        <f t="shared" si="1"/>
        <v>#DIV/0!</v>
      </c>
    </row>
    <row r="48" spans="1:6" ht="14.25" customHeight="1">
      <c r="A48" s="50" t="s">
        <v>5</v>
      </c>
      <c r="B48" s="43">
        <v>182</v>
      </c>
      <c r="C48" s="44" t="s">
        <v>184</v>
      </c>
      <c r="D48" s="45">
        <f>D49+D53</f>
        <v>180000</v>
      </c>
      <c r="E48" s="46">
        <f>E49+E53</f>
        <v>136124.76</v>
      </c>
      <c r="F48" s="48">
        <f t="shared" si="1"/>
        <v>75.62486666666666</v>
      </c>
    </row>
    <row r="49" spans="1:6" ht="27" customHeight="1">
      <c r="A49" s="92" t="s">
        <v>173</v>
      </c>
      <c r="B49" s="52">
        <v>182</v>
      </c>
      <c r="C49" s="53" t="s">
        <v>185</v>
      </c>
      <c r="D49" s="45">
        <f>D50+D51+D52</f>
        <v>5000</v>
      </c>
      <c r="E49" s="46">
        <f>E50+E51+E52</f>
        <v>75943.31</v>
      </c>
      <c r="F49" s="48">
        <f t="shared" si="1"/>
        <v>1518.8662</v>
      </c>
    </row>
    <row r="50" spans="1:6" ht="33" customHeight="1">
      <c r="A50" s="92" t="s">
        <v>173</v>
      </c>
      <c r="B50" s="52">
        <v>182</v>
      </c>
      <c r="C50" s="53" t="s">
        <v>186</v>
      </c>
      <c r="D50" s="55">
        <v>5000</v>
      </c>
      <c r="E50" s="55">
        <v>67079.38</v>
      </c>
      <c r="F50" s="48">
        <f t="shared" si="1"/>
        <v>1341.5876</v>
      </c>
    </row>
    <row r="51" spans="1:6" ht="15">
      <c r="A51" s="93" t="s">
        <v>6</v>
      </c>
      <c r="B51" s="52">
        <v>182</v>
      </c>
      <c r="C51" s="53" t="s">
        <v>187</v>
      </c>
      <c r="D51" s="55"/>
      <c r="E51" s="55">
        <v>8863.93</v>
      </c>
      <c r="F51" s="48" t="e">
        <f t="shared" si="1"/>
        <v>#DIV/0!</v>
      </c>
    </row>
    <row r="52" spans="1:6" ht="15" hidden="1">
      <c r="A52" s="93" t="s">
        <v>291</v>
      </c>
      <c r="B52" s="52">
        <v>182</v>
      </c>
      <c r="C52" s="53" t="s">
        <v>292</v>
      </c>
      <c r="D52" s="55"/>
      <c r="E52" s="55">
        <v>0</v>
      </c>
      <c r="F52" s="48" t="e">
        <f t="shared" si="1"/>
        <v>#DIV/0!</v>
      </c>
    </row>
    <row r="53" spans="1:6" ht="32.25" customHeight="1">
      <c r="A53" s="92" t="s">
        <v>164</v>
      </c>
      <c r="B53" s="52">
        <v>182</v>
      </c>
      <c r="C53" s="53" t="s">
        <v>188</v>
      </c>
      <c r="D53" s="55">
        <f>SUM(D54+D55+D56)</f>
        <v>175000</v>
      </c>
      <c r="E53" s="55">
        <f>SUM(E54+E55+E56)</f>
        <v>60181.45</v>
      </c>
      <c r="F53" s="48">
        <f t="shared" si="1"/>
        <v>34.389399999999995</v>
      </c>
    </row>
    <row r="54" spans="1:6" ht="33" customHeight="1">
      <c r="A54" s="92" t="s">
        <v>164</v>
      </c>
      <c r="B54" s="52">
        <v>182</v>
      </c>
      <c r="C54" s="53" t="s">
        <v>189</v>
      </c>
      <c r="D54" s="55">
        <v>175000</v>
      </c>
      <c r="E54" s="55">
        <v>56962.54</v>
      </c>
      <c r="F54" s="48">
        <f t="shared" si="1"/>
        <v>32.55002285714286</v>
      </c>
    </row>
    <row r="55" spans="1:6" ht="18.75" customHeight="1">
      <c r="A55" s="87" t="s">
        <v>6</v>
      </c>
      <c r="B55" s="52">
        <v>182</v>
      </c>
      <c r="C55" s="53" t="s">
        <v>190</v>
      </c>
      <c r="D55" s="55"/>
      <c r="E55" s="55">
        <v>3218.91</v>
      </c>
      <c r="F55" s="48" t="e">
        <f t="shared" si="1"/>
        <v>#DIV/0!</v>
      </c>
    </row>
    <row r="56" spans="1:6" ht="19.5" customHeight="1" hidden="1">
      <c r="A56" s="94" t="s">
        <v>281</v>
      </c>
      <c r="B56" s="52">
        <v>182</v>
      </c>
      <c r="C56" s="53" t="s">
        <v>302</v>
      </c>
      <c r="D56" s="55"/>
      <c r="E56" s="55">
        <v>0</v>
      </c>
      <c r="F56" s="48">
        <v>0</v>
      </c>
    </row>
    <row r="57" spans="1:6" ht="0.75" customHeight="1">
      <c r="A57" s="61" t="s">
        <v>125</v>
      </c>
      <c r="B57" s="43">
        <v>182</v>
      </c>
      <c r="C57" s="44" t="s">
        <v>7</v>
      </c>
      <c r="D57" s="45">
        <f>H57</f>
        <v>0</v>
      </c>
      <c r="E57" s="46">
        <f>E58+E59</f>
        <v>0</v>
      </c>
      <c r="F57" s="56"/>
    </row>
    <row r="58" spans="1:6" ht="33.75" customHeight="1" hidden="1">
      <c r="A58" s="62" t="s">
        <v>126</v>
      </c>
      <c r="B58" s="52">
        <v>182</v>
      </c>
      <c r="C58" s="53" t="s">
        <v>8</v>
      </c>
      <c r="D58" s="55">
        <v>0</v>
      </c>
      <c r="E58" s="55">
        <v>0</v>
      </c>
      <c r="F58" s="45">
        <f>E60/D60*100</f>
        <v>67.4910428028425</v>
      </c>
    </row>
    <row r="59" spans="1:6" ht="51.75" customHeight="1" hidden="1">
      <c r="A59" s="62" t="s">
        <v>127</v>
      </c>
      <c r="B59" s="52">
        <v>182</v>
      </c>
      <c r="C59" s="53" t="s">
        <v>9</v>
      </c>
      <c r="D59" s="55">
        <v>0</v>
      </c>
      <c r="E59" s="55">
        <v>0</v>
      </c>
      <c r="F59" s="48">
        <f>E61/D61*100</f>
        <v>67.4910428028425</v>
      </c>
    </row>
    <row r="60" spans="1:6" ht="36" customHeight="1">
      <c r="A60" s="57" t="s">
        <v>128</v>
      </c>
      <c r="B60" s="68" t="s">
        <v>176</v>
      </c>
      <c r="C60" s="44" t="s">
        <v>293</v>
      </c>
      <c r="D60" s="45">
        <f>D61</f>
        <v>60510</v>
      </c>
      <c r="E60" s="46">
        <f>E61</f>
        <v>40838.83</v>
      </c>
      <c r="F60" s="48">
        <f aca="true" t="shared" si="2" ref="F60:F74">E60/D60*100</f>
        <v>67.4910428028425</v>
      </c>
    </row>
    <row r="61" spans="1:6" ht="53.25">
      <c r="A61" s="51" t="s">
        <v>129</v>
      </c>
      <c r="B61" s="68" t="s">
        <v>176</v>
      </c>
      <c r="C61" s="53" t="s">
        <v>294</v>
      </c>
      <c r="D61" s="49">
        <f>SUM(D62+D64)</f>
        <v>60510</v>
      </c>
      <c r="E61" s="49">
        <f>SUM(E62+E64)</f>
        <v>40838.83</v>
      </c>
      <c r="F61" s="48">
        <f t="shared" si="2"/>
        <v>67.4910428028425</v>
      </c>
    </row>
    <row r="62" spans="1:6" ht="54.75" customHeight="1">
      <c r="A62" s="60" t="s">
        <v>10</v>
      </c>
      <c r="B62" s="68" t="s">
        <v>176</v>
      </c>
      <c r="C62" s="100" t="s">
        <v>295</v>
      </c>
      <c r="D62" s="63">
        <f>SUM(D63)</f>
        <v>13000</v>
      </c>
      <c r="E62" s="63">
        <f>SUM(E63)</f>
        <v>5200</v>
      </c>
      <c r="F62" s="48">
        <f t="shared" si="2"/>
        <v>40</v>
      </c>
    </row>
    <row r="63" spans="1:6" ht="39.75">
      <c r="A63" s="80" t="s">
        <v>11</v>
      </c>
      <c r="B63" s="68" t="s">
        <v>176</v>
      </c>
      <c r="C63" s="101" t="s">
        <v>296</v>
      </c>
      <c r="D63" s="63">
        <v>13000</v>
      </c>
      <c r="E63" s="63">
        <v>5200</v>
      </c>
      <c r="F63" s="48">
        <f t="shared" si="2"/>
        <v>40</v>
      </c>
    </row>
    <row r="64" spans="1:6" ht="53.25">
      <c r="A64" s="60" t="s">
        <v>12</v>
      </c>
      <c r="B64" s="68" t="s">
        <v>176</v>
      </c>
      <c r="C64" s="100" t="s">
        <v>297</v>
      </c>
      <c r="D64" s="63">
        <f>SUM(D65)</f>
        <v>47510</v>
      </c>
      <c r="E64" s="63">
        <f>SUM(E65)</f>
        <v>35638.83</v>
      </c>
      <c r="F64" s="48">
        <f t="shared" si="2"/>
        <v>75.01332351083983</v>
      </c>
    </row>
    <row r="65" spans="1:6" ht="36.75" customHeight="1">
      <c r="A65" s="80" t="s">
        <v>13</v>
      </c>
      <c r="B65" s="68" t="s">
        <v>176</v>
      </c>
      <c r="C65" s="101" t="s">
        <v>180</v>
      </c>
      <c r="D65" s="63">
        <v>47510</v>
      </c>
      <c r="E65" s="63">
        <v>35638.83</v>
      </c>
      <c r="F65" s="48">
        <f t="shared" si="2"/>
        <v>75.01332351083983</v>
      </c>
    </row>
    <row r="66" spans="1:6" ht="30.75" hidden="1">
      <c r="A66" s="57" t="s">
        <v>130</v>
      </c>
      <c r="B66" s="43">
        <v>182</v>
      </c>
      <c r="C66" s="44" t="s">
        <v>131</v>
      </c>
      <c r="D66" s="45">
        <f>D67</f>
        <v>0</v>
      </c>
      <c r="E66" s="45">
        <f>E67</f>
        <v>0</v>
      </c>
      <c r="F66" s="48" t="e">
        <f t="shared" si="2"/>
        <v>#DIV/0!</v>
      </c>
    </row>
    <row r="67" spans="1:6" ht="27" hidden="1">
      <c r="A67" s="51" t="s">
        <v>132</v>
      </c>
      <c r="B67" s="52">
        <v>182</v>
      </c>
      <c r="C67" s="53" t="s">
        <v>133</v>
      </c>
      <c r="D67" s="106">
        <v>0</v>
      </c>
      <c r="E67" s="106">
        <v>0</v>
      </c>
      <c r="F67" s="48" t="e">
        <f t="shared" si="2"/>
        <v>#DIV/0!</v>
      </c>
    </row>
    <row r="68" spans="1:6" ht="20.25" customHeight="1" hidden="1">
      <c r="A68" s="102" t="s">
        <v>174</v>
      </c>
      <c r="B68" s="68" t="s">
        <v>176</v>
      </c>
      <c r="C68" s="104" t="s">
        <v>179</v>
      </c>
      <c r="D68" s="107">
        <f>J69+SUM(X83+D69)</f>
        <v>0</v>
      </c>
      <c r="E68" s="107">
        <f>K69+SUM(Y83+E69)</f>
        <v>0</v>
      </c>
      <c r="F68" s="48" t="e">
        <f t="shared" si="2"/>
        <v>#DIV/0!</v>
      </c>
    </row>
    <row r="69" spans="1:6" ht="24.75" customHeight="1" hidden="1">
      <c r="A69" s="103" t="s">
        <v>175</v>
      </c>
      <c r="B69" s="68" t="s">
        <v>176</v>
      </c>
      <c r="C69" s="104" t="s">
        <v>178</v>
      </c>
      <c r="D69" s="107">
        <f>SUM(D70)</f>
        <v>0</v>
      </c>
      <c r="E69" s="107">
        <f>SUM(E70)</f>
        <v>0</v>
      </c>
      <c r="F69" s="48" t="e">
        <f t="shared" si="2"/>
        <v>#DIV/0!</v>
      </c>
    </row>
    <row r="70" spans="1:6" ht="42" customHeight="1" hidden="1">
      <c r="A70" s="83" t="s">
        <v>175</v>
      </c>
      <c r="B70" s="68" t="s">
        <v>176</v>
      </c>
      <c r="C70" s="105" t="s">
        <v>177</v>
      </c>
      <c r="D70" s="108">
        <v>0</v>
      </c>
      <c r="E70" s="108">
        <v>0</v>
      </c>
      <c r="F70" s="48" t="e">
        <f t="shared" si="2"/>
        <v>#DIV/0!</v>
      </c>
    </row>
    <row r="71" spans="1:6" ht="42" customHeight="1" hidden="1">
      <c r="A71" s="211" t="s">
        <v>288</v>
      </c>
      <c r="B71" s="68" t="s">
        <v>176</v>
      </c>
      <c r="C71" s="212" t="s">
        <v>298</v>
      </c>
      <c r="D71" s="108">
        <f>SUM(D72)</f>
        <v>0</v>
      </c>
      <c r="E71" s="108">
        <f>SUM(E72)</f>
        <v>0</v>
      </c>
      <c r="F71" s="48"/>
    </row>
    <row r="72" spans="1:6" ht="42" customHeight="1" hidden="1">
      <c r="A72" s="211" t="s">
        <v>289</v>
      </c>
      <c r="B72" s="68" t="s">
        <v>176</v>
      </c>
      <c r="C72" s="212" t="s">
        <v>299</v>
      </c>
      <c r="D72" s="108"/>
      <c r="E72" s="108">
        <v>0</v>
      </c>
      <c r="F72" s="48"/>
    </row>
    <row r="73" spans="1:6" ht="15" customHeight="1" thickBot="1">
      <c r="A73" s="211" t="s">
        <v>375</v>
      </c>
      <c r="B73" s="68" t="s">
        <v>176</v>
      </c>
      <c r="C73" s="212" t="s">
        <v>376</v>
      </c>
      <c r="D73" s="108">
        <v>0</v>
      </c>
      <c r="E73" s="108">
        <v>0</v>
      </c>
      <c r="F73" s="48"/>
    </row>
    <row r="74" spans="1:6" ht="14.25" customHeight="1" thickBot="1">
      <c r="A74" s="64" t="s">
        <v>14</v>
      </c>
      <c r="B74" s="68"/>
      <c r="C74" s="65"/>
      <c r="D74" s="66">
        <f>D10</f>
        <v>1956990</v>
      </c>
      <c r="E74" s="66">
        <f>E10</f>
        <v>1584235.2600000002</v>
      </c>
      <c r="F74" s="48">
        <f t="shared" si="2"/>
        <v>80.95264973249738</v>
      </c>
    </row>
    <row r="75" spans="1:6" ht="15">
      <c r="A75" s="67" t="s">
        <v>15</v>
      </c>
      <c r="B75" s="68" t="s">
        <v>134</v>
      </c>
      <c r="C75" s="69" t="s">
        <v>192</v>
      </c>
      <c r="D75" s="70">
        <f>SUM(D77+D102)</f>
        <v>9649000</v>
      </c>
      <c r="E75" s="236">
        <f>SUM(E77+E102)</f>
        <v>5873314.57</v>
      </c>
      <c r="F75" s="45">
        <f>E77/D77*100</f>
        <v>60.86561536069652</v>
      </c>
    </row>
    <row r="76" spans="1:6" ht="15" hidden="1">
      <c r="A76" s="71" t="s">
        <v>16</v>
      </c>
      <c r="B76" s="68" t="s">
        <v>134</v>
      </c>
      <c r="C76" s="44" t="s">
        <v>135</v>
      </c>
      <c r="D76" s="45">
        <f>D77</f>
        <v>9648000</v>
      </c>
      <c r="E76" s="45">
        <f>E77</f>
        <v>5872314.57</v>
      </c>
      <c r="F76" s="48">
        <f>E78/D78*100</f>
        <v>71.25316070270199</v>
      </c>
    </row>
    <row r="77" spans="1:6" ht="24" customHeight="1">
      <c r="A77" s="71" t="s">
        <v>388</v>
      </c>
      <c r="B77" s="68" t="s">
        <v>134</v>
      </c>
      <c r="C77" s="44" t="s">
        <v>389</v>
      </c>
      <c r="D77" s="45">
        <f>SUM(D78+D85+D91)</f>
        <v>9648000</v>
      </c>
      <c r="E77" s="45">
        <f>SUM(E78+E85+E91)</f>
        <v>5872314.57</v>
      </c>
      <c r="F77" s="48">
        <f>SUM(E77/D77*100)</f>
        <v>60.86561536069652</v>
      </c>
    </row>
    <row r="78" spans="1:6" ht="15">
      <c r="A78" s="62" t="s">
        <v>16</v>
      </c>
      <c r="B78" s="68" t="s">
        <v>134</v>
      </c>
      <c r="C78" s="53" t="s">
        <v>387</v>
      </c>
      <c r="D78" s="48">
        <f>SUM(D80:D82)</f>
        <v>7553700</v>
      </c>
      <c r="E78" s="48">
        <f>SUM(E80:E82)</f>
        <v>5382250</v>
      </c>
      <c r="F78" s="48">
        <f>E81/D81*100</f>
        <v>72.58963948539842</v>
      </c>
    </row>
    <row r="79" spans="1:6" ht="13.5" customHeight="1">
      <c r="A79" s="62" t="s">
        <v>136</v>
      </c>
      <c r="B79" s="68" t="s">
        <v>134</v>
      </c>
      <c r="C79" s="53"/>
      <c r="D79" s="48"/>
      <c r="E79" s="48"/>
      <c r="F79" s="48"/>
    </row>
    <row r="80" spans="1:6" ht="27" customHeight="1">
      <c r="A80" s="247" t="s">
        <v>386</v>
      </c>
      <c r="B80" s="68" t="s">
        <v>134</v>
      </c>
      <c r="C80" s="53" t="s">
        <v>385</v>
      </c>
      <c r="D80" s="48">
        <v>578100</v>
      </c>
      <c r="E80" s="48">
        <v>330400</v>
      </c>
      <c r="F80" s="48">
        <f>E80/D80*100</f>
        <v>57.15274174018335</v>
      </c>
    </row>
    <row r="81" spans="1:6" ht="32.25" customHeight="1">
      <c r="A81" s="62" t="s">
        <v>379</v>
      </c>
      <c r="B81" s="68" t="s">
        <v>134</v>
      </c>
      <c r="C81" s="53" t="s">
        <v>377</v>
      </c>
      <c r="D81" s="63">
        <v>6132900</v>
      </c>
      <c r="E81" s="63">
        <v>4451850</v>
      </c>
      <c r="F81" s="48">
        <f>SUM(E81/D81*100)</f>
        <v>72.58963948539842</v>
      </c>
    </row>
    <row r="82" spans="1:6" ht="32.25" customHeight="1">
      <c r="A82" s="62" t="s">
        <v>374</v>
      </c>
      <c r="B82" s="68" t="s">
        <v>134</v>
      </c>
      <c r="C82" s="53" t="s">
        <v>377</v>
      </c>
      <c r="D82" s="63">
        <v>842700</v>
      </c>
      <c r="E82" s="63">
        <v>600000</v>
      </c>
      <c r="F82" s="48">
        <f>SUM(E82/D82*100)</f>
        <v>71.19971520113918</v>
      </c>
    </row>
    <row r="83" spans="1:6" ht="27" hidden="1">
      <c r="A83" s="71" t="s">
        <v>137</v>
      </c>
      <c r="B83" s="68" t="s">
        <v>134</v>
      </c>
      <c r="C83" s="44" t="s">
        <v>138</v>
      </c>
      <c r="D83" s="45">
        <f>SUM(D84)</f>
        <v>0</v>
      </c>
      <c r="E83" s="45">
        <f>E84</f>
        <v>0</v>
      </c>
      <c r="F83" s="45">
        <f>E85/D85*100</f>
        <v>59.13629021667761</v>
      </c>
    </row>
    <row r="84" spans="1:6" ht="17.25" customHeight="1" hidden="1">
      <c r="A84" s="62" t="s">
        <v>137</v>
      </c>
      <c r="B84" s="68" t="s">
        <v>134</v>
      </c>
      <c r="C84" s="53" t="s">
        <v>139</v>
      </c>
      <c r="D84" s="63">
        <v>0</v>
      </c>
      <c r="E84" s="63">
        <v>0</v>
      </c>
      <c r="F84" s="48">
        <f>F85</f>
        <v>59.13629021667761</v>
      </c>
    </row>
    <row r="85" spans="1:6" ht="21" customHeight="1">
      <c r="A85" s="71" t="s">
        <v>17</v>
      </c>
      <c r="B85" s="68" t="s">
        <v>134</v>
      </c>
      <c r="C85" s="44" t="s">
        <v>303</v>
      </c>
      <c r="D85" s="45">
        <f>D86+D88</f>
        <v>152300</v>
      </c>
      <c r="E85" s="46">
        <f>E86+E88</f>
        <v>90064.57</v>
      </c>
      <c r="F85" s="48">
        <f>E85/D85*100</f>
        <v>59.13629021667761</v>
      </c>
    </row>
    <row r="86" spans="1:6" ht="27" customHeight="1">
      <c r="A86" s="62" t="s">
        <v>140</v>
      </c>
      <c r="B86" s="68" t="s">
        <v>134</v>
      </c>
      <c r="C86" s="53" t="s">
        <v>304</v>
      </c>
      <c r="D86" s="48">
        <f>D87</f>
        <v>151600</v>
      </c>
      <c r="E86" s="49">
        <f>E87</f>
        <v>90064.57</v>
      </c>
      <c r="F86" s="48">
        <f>E86/D86*100</f>
        <v>59.409346965699214</v>
      </c>
    </row>
    <row r="87" spans="1:6" ht="36" customHeight="1">
      <c r="A87" s="62" t="s">
        <v>140</v>
      </c>
      <c r="B87" s="68" t="s">
        <v>134</v>
      </c>
      <c r="C87" s="53" t="s">
        <v>305</v>
      </c>
      <c r="D87" s="55">
        <v>151600</v>
      </c>
      <c r="E87" s="55">
        <v>90064.57</v>
      </c>
      <c r="F87" s="48">
        <f>E87/D87*100</f>
        <v>59.409346965699214</v>
      </c>
    </row>
    <row r="88" spans="1:6" ht="25.5" customHeight="1">
      <c r="A88" s="72" t="s">
        <v>18</v>
      </c>
      <c r="B88" s="68" t="s">
        <v>134</v>
      </c>
      <c r="C88" s="73" t="s">
        <v>306</v>
      </c>
      <c r="D88" s="55">
        <f>SUM(D89+D90)</f>
        <v>700</v>
      </c>
      <c r="E88" s="55">
        <f>SUM(E89+E90)</f>
        <v>0</v>
      </c>
      <c r="F88" s="48">
        <f>E88/D88*100</f>
        <v>0</v>
      </c>
    </row>
    <row r="89" spans="1:6" ht="26.25" customHeight="1" hidden="1">
      <c r="A89" s="72" t="s">
        <v>18</v>
      </c>
      <c r="B89" s="68" t="s">
        <v>134</v>
      </c>
      <c r="C89" s="73" t="s">
        <v>307</v>
      </c>
      <c r="D89" s="63">
        <v>0</v>
      </c>
      <c r="E89" s="63">
        <v>0</v>
      </c>
      <c r="F89" s="45" t="e">
        <f>SUM(E89/D89)*100</f>
        <v>#DIV/0!</v>
      </c>
    </row>
    <row r="90" spans="1:6" ht="34.5">
      <c r="A90" s="88" t="s">
        <v>150</v>
      </c>
      <c r="B90" s="68" t="s">
        <v>134</v>
      </c>
      <c r="C90" s="73" t="s">
        <v>307</v>
      </c>
      <c r="D90" s="63">
        <v>700</v>
      </c>
      <c r="E90" s="63">
        <v>0</v>
      </c>
      <c r="F90" s="48">
        <v>0</v>
      </c>
    </row>
    <row r="91" spans="1:6" ht="15">
      <c r="A91" s="71" t="s">
        <v>141</v>
      </c>
      <c r="B91" s="68" t="s">
        <v>134</v>
      </c>
      <c r="C91" s="44" t="s">
        <v>308</v>
      </c>
      <c r="D91" s="45">
        <f>SUM(D92+D96+D97+D98)</f>
        <v>1942000</v>
      </c>
      <c r="E91" s="45">
        <f>SUM(E92+E96+E97+E98)</f>
        <v>400000</v>
      </c>
      <c r="F91" s="45">
        <f>SUM(E91/D91)*100</f>
        <v>20.59732234809475</v>
      </c>
    </row>
    <row r="92" spans="1:6" ht="15" customHeight="1" thickBot="1">
      <c r="A92" s="62" t="s">
        <v>166</v>
      </c>
      <c r="B92" s="68" t="s">
        <v>134</v>
      </c>
      <c r="C92" s="53" t="s">
        <v>309</v>
      </c>
      <c r="D92" s="74">
        <f>SUM(D93:D95)</f>
        <v>400000</v>
      </c>
      <c r="E92" s="74">
        <f>SUM(E93:E95)</f>
        <v>400000</v>
      </c>
      <c r="F92" s="48">
        <f>SUM(E92/D92)*100</f>
        <v>100</v>
      </c>
    </row>
    <row r="93" spans="1:6" ht="19.5" customHeight="1" hidden="1">
      <c r="A93" s="97" t="s">
        <v>167</v>
      </c>
      <c r="B93" s="68" t="s">
        <v>134</v>
      </c>
      <c r="C93" s="53" t="s">
        <v>142</v>
      </c>
      <c r="D93" s="95">
        <v>0</v>
      </c>
      <c r="E93" s="95">
        <v>0</v>
      </c>
      <c r="F93" s="48">
        <f>E95/D95*100</f>
        <v>100</v>
      </c>
    </row>
    <row r="94" spans="1:6" ht="19.5" customHeight="1" hidden="1" thickBot="1">
      <c r="A94" s="98" t="s">
        <v>165</v>
      </c>
      <c r="B94" s="96" t="s">
        <v>134</v>
      </c>
      <c r="C94" s="53" t="s">
        <v>142</v>
      </c>
      <c r="D94" s="95">
        <v>0</v>
      </c>
      <c r="E94" s="95">
        <v>0</v>
      </c>
      <c r="F94" s="48" t="e">
        <f>E100/D100*100</f>
        <v>#DIV/0!</v>
      </c>
    </row>
    <row r="95" spans="1:6" ht="33" customHeight="1" thickBot="1">
      <c r="A95" s="111" t="s">
        <v>168</v>
      </c>
      <c r="B95" s="96" t="s">
        <v>134</v>
      </c>
      <c r="C95" s="53" t="s">
        <v>309</v>
      </c>
      <c r="D95" s="95">
        <v>400000</v>
      </c>
      <c r="E95" s="95">
        <v>400000</v>
      </c>
      <c r="F95" s="261">
        <f>SUM(E95/D95)*100</f>
        <v>100</v>
      </c>
    </row>
    <row r="96" spans="1:6" ht="28.5" hidden="1" thickBot="1">
      <c r="A96" s="214" t="s">
        <v>290</v>
      </c>
      <c r="B96" s="96" t="s">
        <v>134</v>
      </c>
      <c r="C96" s="53" t="s">
        <v>310</v>
      </c>
      <c r="D96" s="95"/>
      <c r="E96" s="95"/>
      <c r="F96" s="109" t="e">
        <f>SUM(E96/D96)*100</f>
        <v>#DIV/0!</v>
      </c>
    </row>
    <row r="97" spans="1:6" ht="27.75">
      <c r="A97" s="214" t="s">
        <v>402</v>
      </c>
      <c r="B97" s="96" t="s">
        <v>134</v>
      </c>
      <c r="C97" s="53" t="s">
        <v>310</v>
      </c>
      <c r="D97" s="95">
        <v>1542000</v>
      </c>
      <c r="E97" s="107"/>
      <c r="F97" s="109">
        <f>SUM(E97/D97)*100</f>
        <v>0</v>
      </c>
    </row>
    <row r="98" spans="1:6" ht="28.5" hidden="1" thickBot="1">
      <c r="A98" s="214" t="s">
        <v>300</v>
      </c>
      <c r="B98" s="96" t="s">
        <v>134</v>
      </c>
      <c r="C98" s="53" t="s">
        <v>310</v>
      </c>
      <c r="D98" s="95"/>
      <c r="E98" s="95"/>
      <c r="F98" s="109" t="e">
        <f>SUM(E98/D98)*100</f>
        <v>#DIV/0!</v>
      </c>
    </row>
    <row r="99" spans="1:6" ht="15.75" hidden="1" thickBot="1">
      <c r="A99" s="113" t="s">
        <v>19</v>
      </c>
      <c r="B99" s="96" t="s">
        <v>134</v>
      </c>
      <c r="C99" s="53" t="s">
        <v>312</v>
      </c>
      <c r="D99" s="107">
        <f>SUM(D100)</f>
        <v>0</v>
      </c>
      <c r="E99" s="95">
        <f>SUM(E100)</f>
        <v>0</v>
      </c>
      <c r="F99" s="109" t="e">
        <f>E99/D99*100</f>
        <v>#DIV/0!</v>
      </c>
    </row>
    <row r="100" spans="1:6" ht="15" customHeight="1" hidden="1" thickBot="1">
      <c r="A100" s="113" t="s">
        <v>191</v>
      </c>
      <c r="B100" s="96" t="s">
        <v>134</v>
      </c>
      <c r="C100" s="53" t="s">
        <v>311</v>
      </c>
      <c r="D100" s="110">
        <f>SUM(D101)</f>
        <v>0</v>
      </c>
      <c r="E100" s="110">
        <f>SUM(E101)</f>
        <v>0</v>
      </c>
      <c r="F100" s="109" t="e">
        <f>E100/D100*100</f>
        <v>#DIV/0!</v>
      </c>
    </row>
    <row r="101" spans="1:6" ht="27.75" hidden="1">
      <c r="A101" s="248" t="s">
        <v>193</v>
      </c>
      <c r="B101" s="249" t="s">
        <v>134</v>
      </c>
      <c r="C101" s="250" t="s">
        <v>313</v>
      </c>
      <c r="D101" s="251">
        <v>0</v>
      </c>
      <c r="E101" s="114">
        <v>0</v>
      </c>
      <c r="F101" s="109" t="e">
        <f>E101/D101*100</f>
        <v>#DIV/0!</v>
      </c>
    </row>
    <row r="102" spans="1:6" ht="15">
      <c r="A102" s="257" t="s">
        <v>390</v>
      </c>
      <c r="B102" s="255" t="s">
        <v>176</v>
      </c>
      <c r="C102" s="145" t="s">
        <v>391</v>
      </c>
      <c r="D102" s="259">
        <f>SUM(D103)</f>
        <v>1000</v>
      </c>
      <c r="E102" s="260">
        <f>SUM(E103)</f>
        <v>1000</v>
      </c>
      <c r="F102" s="256">
        <f>SUM(E102/D102)*100</f>
        <v>100</v>
      </c>
    </row>
    <row r="103" spans="1:6" ht="15">
      <c r="A103" s="258" t="s">
        <v>392</v>
      </c>
      <c r="B103" s="255" t="s">
        <v>176</v>
      </c>
      <c r="C103" s="141" t="s">
        <v>393</v>
      </c>
      <c r="D103" s="110">
        <v>1000</v>
      </c>
      <c r="E103" s="110">
        <v>1000</v>
      </c>
      <c r="F103" s="95">
        <f>SUM(E103/D103)*100</f>
        <v>100</v>
      </c>
    </row>
    <row r="104" spans="1:6" ht="13.5" thickBot="1">
      <c r="A104" s="112" t="s">
        <v>20</v>
      </c>
      <c r="B104" s="252"/>
      <c r="C104" s="112"/>
      <c r="D104" s="215">
        <f>D74+D75</f>
        <v>11605990</v>
      </c>
      <c r="E104" s="253">
        <f>E74+E75</f>
        <v>7457549.83</v>
      </c>
      <c r="F104" s="254">
        <f>SUM(E104/D104)*100</f>
        <v>64.25604218166654</v>
      </c>
    </row>
    <row r="105" spans="1:5" ht="12.75">
      <c r="A105" s="75"/>
      <c r="B105" s="75"/>
      <c r="C105" s="75"/>
      <c r="D105" s="76"/>
      <c r="E105" s="6"/>
    </row>
    <row r="106" spans="1:5" ht="12.75">
      <c r="A106" s="75"/>
      <c r="B106" s="75"/>
      <c r="C106" s="75"/>
      <c r="D106" s="76"/>
      <c r="E106" s="6"/>
    </row>
    <row r="107" spans="1:4" ht="12.75">
      <c r="A107" s="77"/>
      <c r="B107" s="77"/>
      <c r="C107" s="77"/>
      <c r="D107" s="78"/>
    </row>
  </sheetData>
  <sheetProtection selectLockedCells="1" selectUnlockedCells="1"/>
  <mergeCells count="10">
    <mergeCell ref="D1:F1"/>
    <mergeCell ref="D3:H3"/>
    <mergeCell ref="A4:F4"/>
    <mergeCell ref="A5:F5"/>
    <mergeCell ref="A6:D6"/>
    <mergeCell ref="A7:A9"/>
    <mergeCell ref="B7:C8"/>
    <mergeCell ref="D7:D9"/>
    <mergeCell ref="E7:E9"/>
    <mergeCell ref="F7:F9"/>
  </mergeCells>
  <hyperlinks>
    <hyperlink ref="A69" r:id="rId1" display="http://kodifikant.ru/codes/kbk2014/11633000000000140"/>
  </hyperlinks>
  <printOptions/>
  <pageMargins left="0.5118110236220472" right="0.2362204724409449" top="0.5511811023622047" bottom="0.5511811023622047" header="0.5118110236220472" footer="0.5118110236220472"/>
  <pageSetup horizontalDpi="300" verticalDpi="3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4.50390625" style="0" customWidth="1"/>
    <col min="2" max="2" width="5.625" style="0" customWidth="1"/>
    <col min="3" max="3" width="7.50390625" style="0" customWidth="1"/>
    <col min="5" max="5" width="10.50390625" style="0" customWidth="1"/>
    <col min="6" max="6" width="8.125" style="0" customWidth="1"/>
    <col min="7" max="7" width="11.875" style="0" customWidth="1"/>
    <col min="8" max="8" width="11.50390625" style="0" customWidth="1"/>
    <col min="9" max="9" width="5.50390625" style="0" customWidth="1"/>
  </cols>
  <sheetData>
    <row r="1" spans="1:9" ht="15">
      <c r="A1" s="137"/>
      <c r="B1" s="138"/>
      <c r="C1" s="138"/>
      <c r="D1" s="138"/>
      <c r="E1" s="10"/>
      <c r="F1" s="272" t="s">
        <v>199</v>
      </c>
      <c r="G1" s="272"/>
      <c r="H1" s="273"/>
      <c r="I1" s="273"/>
    </row>
    <row r="2" spans="5:9" ht="13.5">
      <c r="E2" s="274" t="s">
        <v>301</v>
      </c>
      <c r="F2" s="274"/>
      <c r="G2" s="274"/>
      <c r="H2" s="275"/>
      <c r="I2" s="273"/>
    </row>
    <row r="3" spans="5:9" ht="13.5">
      <c r="E3" s="276" t="s">
        <v>407</v>
      </c>
      <c r="F3" s="276" t="s">
        <v>73</v>
      </c>
      <c r="G3" s="276"/>
      <c r="H3" s="276"/>
      <c r="I3" s="276"/>
    </row>
    <row r="4" spans="5:9" ht="13.5">
      <c r="E4" s="115"/>
      <c r="F4" s="115"/>
      <c r="G4" s="115"/>
      <c r="H4" s="115"/>
      <c r="I4" s="115"/>
    </row>
    <row r="5" spans="1:9" ht="31.5" customHeight="1">
      <c r="A5" s="277" t="s">
        <v>408</v>
      </c>
      <c r="B5" s="278"/>
      <c r="C5" s="278"/>
      <c r="D5" s="278"/>
      <c r="E5" s="278"/>
      <c r="F5" s="278"/>
      <c r="G5" s="278"/>
      <c r="H5" s="278"/>
      <c r="I5" s="278"/>
    </row>
    <row r="6" spans="1:8" ht="13.5">
      <c r="A6" s="139"/>
      <c r="B6" s="139"/>
      <c r="C6" s="139"/>
      <c r="D6" s="139"/>
      <c r="E6" s="139"/>
      <c r="F6" s="139"/>
      <c r="G6" s="139"/>
      <c r="H6" s="139"/>
    </row>
    <row r="7" spans="1:9" ht="12.75">
      <c r="A7" s="279" t="s">
        <v>22</v>
      </c>
      <c r="B7" s="281" t="s">
        <v>39</v>
      </c>
      <c r="C7" s="282"/>
      <c r="D7" s="282"/>
      <c r="E7" s="282"/>
      <c r="F7" s="283"/>
      <c r="G7" s="284" t="s">
        <v>91</v>
      </c>
      <c r="H7" s="284" t="s">
        <v>92</v>
      </c>
      <c r="I7" s="286" t="s">
        <v>200</v>
      </c>
    </row>
    <row r="8" spans="1:9" ht="39">
      <c r="A8" s="280"/>
      <c r="B8" s="195" t="s">
        <v>40</v>
      </c>
      <c r="C8" s="196" t="s">
        <v>41</v>
      </c>
      <c r="D8" s="196" t="s">
        <v>201</v>
      </c>
      <c r="E8" s="197" t="s">
        <v>202</v>
      </c>
      <c r="F8" s="196" t="s">
        <v>42</v>
      </c>
      <c r="G8" s="285"/>
      <c r="H8" s="285"/>
      <c r="I8" s="286"/>
    </row>
    <row r="9" spans="1:9" ht="26.25">
      <c r="A9" s="140" t="s">
        <v>203</v>
      </c>
      <c r="B9" s="141" t="s">
        <v>43</v>
      </c>
      <c r="C9" s="142"/>
      <c r="D9" s="142"/>
      <c r="E9" s="142"/>
      <c r="F9" s="143"/>
      <c r="G9" s="144">
        <f>SUM(G10+G51+G62+G74+G83+G99+G156+G104+G149+G144)</f>
        <v>9644202.37</v>
      </c>
      <c r="H9" s="144">
        <f>SUM(H10+H51+H62+H74+H83+H99+H156+H104+H149+H144)</f>
        <v>4191518.13</v>
      </c>
      <c r="I9" s="198">
        <f aca="true" t="shared" si="0" ref="I9:I82">SUM(H9/G9*100)</f>
        <v>43.4615323195463</v>
      </c>
    </row>
    <row r="10" spans="1:9" ht="12.75">
      <c r="A10" s="140" t="s">
        <v>77</v>
      </c>
      <c r="B10" s="145" t="s">
        <v>43</v>
      </c>
      <c r="C10" s="145" t="s">
        <v>44</v>
      </c>
      <c r="D10" s="145"/>
      <c r="E10" s="145"/>
      <c r="F10" s="146"/>
      <c r="G10" s="144">
        <f>G11+G19+G41+G46+G37</f>
        <v>4415623</v>
      </c>
      <c r="H10" s="144">
        <f>H11+H19+H41+H46+H37</f>
        <v>3167663.83</v>
      </c>
      <c r="I10" s="198">
        <f t="shared" si="0"/>
        <v>71.73764223077922</v>
      </c>
    </row>
    <row r="11" spans="1:9" ht="42" customHeight="1">
      <c r="A11" s="140" t="s">
        <v>204</v>
      </c>
      <c r="B11" s="145" t="s">
        <v>43</v>
      </c>
      <c r="C11" s="145" t="s">
        <v>44</v>
      </c>
      <c r="D11" s="145" t="s">
        <v>56</v>
      </c>
      <c r="E11" s="199" t="s">
        <v>205</v>
      </c>
      <c r="F11" s="147"/>
      <c r="G11" s="148">
        <f aca="true" t="shared" si="1" ref="G11:H14">SUM(G12)</f>
        <v>1122146</v>
      </c>
      <c r="H11" s="148">
        <f t="shared" si="1"/>
        <v>755632.35</v>
      </c>
      <c r="I11" s="198">
        <f t="shared" si="0"/>
        <v>67.33814940301886</v>
      </c>
    </row>
    <row r="12" spans="1:9" ht="12.75">
      <c r="A12" s="140" t="s">
        <v>45</v>
      </c>
      <c r="B12" s="145" t="s">
        <v>43</v>
      </c>
      <c r="C12" s="145" t="s">
        <v>44</v>
      </c>
      <c r="D12" s="145" t="s">
        <v>56</v>
      </c>
      <c r="E12" s="199" t="s">
        <v>336</v>
      </c>
      <c r="F12" s="146"/>
      <c r="G12" s="144">
        <f t="shared" si="1"/>
        <v>1122146</v>
      </c>
      <c r="H12" s="144">
        <f t="shared" si="1"/>
        <v>755632.35</v>
      </c>
      <c r="I12" s="198">
        <f t="shared" si="0"/>
        <v>67.33814940301886</v>
      </c>
    </row>
    <row r="13" spans="1:9" ht="12.75">
      <c r="A13" s="149" t="s">
        <v>206</v>
      </c>
      <c r="B13" s="141" t="s">
        <v>43</v>
      </c>
      <c r="C13" s="141" t="s">
        <v>44</v>
      </c>
      <c r="D13" s="141" t="s">
        <v>56</v>
      </c>
      <c r="E13" s="200" t="s">
        <v>335</v>
      </c>
      <c r="F13" s="150"/>
      <c r="G13" s="110">
        <f t="shared" si="1"/>
        <v>1122146</v>
      </c>
      <c r="H13" s="110">
        <f t="shared" si="1"/>
        <v>755632.35</v>
      </c>
      <c r="I13" s="198">
        <f t="shared" si="0"/>
        <v>67.33814940301886</v>
      </c>
    </row>
    <row r="14" spans="1:9" ht="52.5">
      <c r="A14" s="149" t="s">
        <v>207</v>
      </c>
      <c r="B14" s="141" t="s">
        <v>43</v>
      </c>
      <c r="C14" s="141" t="s">
        <v>44</v>
      </c>
      <c r="D14" s="141" t="s">
        <v>56</v>
      </c>
      <c r="E14" s="200" t="s">
        <v>335</v>
      </c>
      <c r="F14" s="151" t="s">
        <v>208</v>
      </c>
      <c r="G14" s="110">
        <f t="shared" si="1"/>
        <v>1122146</v>
      </c>
      <c r="H14" s="110">
        <f t="shared" si="1"/>
        <v>755632.35</v>
      </c>
      <c r="I14" s="198">
        <f t="shared" si="0"/>
        <v>67.33814940301886</v>
      </c>
    </row>
    <row r="15" spans="1:9" ht="12.75">
      <c r="A15" s="149" t="s">
        <v>209</v>
      </c>
      <c r="B15" s="141" t="s">
        <v>43</v>
      </c>
      <c r="C15" s="141" t="s">
        <v>44</v>
      </c>
      <c r="D15" s="141" t="s">
        <v>56</v>
      </c>
      <c r="E15" s="200" t="s">
        <v>335</v>
      </c>
      <c r="F15" s="151" t="s">
        <v>52</v>
      </c>
      <c r="G15" s="110">
        <f>SUM(G16+G18+G17)</f>
        <v>1122146</v>
      </c>
      <c r="H15" s="110">
        <f>SUM(H16+H18+H17)</f>
        <v>755632.35</v>
      </c>
      <c r="I15" s="198">
        <f t="shared" si="0"/>
        <v>67.33814940301886</v>
      </c>
    </row>
    <row r="16" spans="1:9" ht="13.5" thickBot="1">
      <c r="A16" s="149" t="s">
        <v>210</v>
      </c>
      <c r="B16" s="141" t="s">
        <v>43</v>
      </c>
      <c r="C16" s="141" t="s">
        <v>44</v>
      </c>
      <c r="D16" s="141" t="s">
        <v>56</v>
      </c>
      <c r="E16" s="200" t="s">
        <v>335</v>
      </c>
      <c r="F16" s="150">
        <v>121</v>
      </c>
      <c r="G16" s="110">
        <v>861863</v>
      </c>
      <c r="H16" s="110">
        <v>587719.26</v>
      </c>
      <c r="I16" s="198">
        <f t="shared" si="0"/>
        <v>68.1917265273019</v>
      </c>
    </row>
    <row r="17" spans="1:9" ht="27.75" hidden="1" thickBot="1">
      <c r="A17" s="208" t="s">
        <v>282</v>
      </c>
      <c r="B17" s="141" t="s">
        <v>43</v>
      </c>
      <c r="C17" s="141" t="s">
        <v>44</v>
      </c>
      <c r="D17" s="141" t="s">
        <v>56</v>
      </c>
      <c r="E17" s="200" t="s">
        <v>335</v>
      </c>
      <c r="F17" s="150">
        <v>122</v>
      </c>
      <c r="G17" s="110">
        <v>0</v>
      </c>
      <c r="H17" s="110">
        <v>0</v>
      </c>
      <c r="I17" s="198" t="e">
        <f t="shared" si="0"/>
        <v>#DIV/0!</v>
      </c>
    </row>
    <row r="18" spans="1:9" ht="39">
      <c r="A18" s="152" t="s">
        <v>211</v>
      </c>
      <c r="B18" s="141" t="s">
        <v>212</v>
      </c>
      <c r="C18" s="141" t="s">
        <v>44</v>
      </c>
      <c r="D18" s="141" t="s">
        <v>56</v>
      </c>
      <c r="E18" s="200" t="s">
        <v>335</v>
      </c>
      <c r="F18" s="150">
        <v>129</v>
      </c>
      <c r="G18" s="110">
        <v>260283</v>
      </c>
      <c r="H18" s="110">
        <v>167913.09</v>
      </c>
      <c r="I18" s="198">
        <f t="shared" si="0"/>
        <v>64.51173914546858</v>
      </c>
    </row>
    <row r="19" spans="1:9" ht="42.75" customHeight="1">
      <c r="A19" s="140" t="s">
        <v>213</v>
      </c>
      <c r="B19" s="145" t="s">
        <v>43</v>
      </c>
      <c r="C19" s="145" t="s">
        <v>44</v>
      </c>
      <c r="D19" s="145" t="s">
        <v>46</v>
      </c>
      <c r="E19" s="199" t="s">
        <v>334</v>
      </c>
      <c r="F19" s="147"/>
      <c r="G19" s="148">
        <f>G20+G25</f>
        <v>3282777</v>
      </c>
      <c r="H19" s="148">
        <f>H20+H25</f>
        <v>2412031.48</v>
      </c>
      <c r="I19" s="198">
        <f t="shared" si="0"/>
        <v>73.4753374962722</v>
      </c>
    </row>
    <row r="20" spans="1:9" ht="12.75">
      <c r="A20" s="149" t="s">
        <v>214</v>
      </c>
      <c r="B20" s="141" t="s">
        <v>43</v>
      </c>
      <c r="C20" s="141" t="s">
        <v>44</v>
      </c>
      <c r="D20" s="141" t="s">
        <v>46</v>
      </c>
      <c r="E20" s="200" t="s">
        <v>333</v>
      </c>
      <c r="F20" s="150"/>
      <c r="G20" s="110">
        <f>SUM(G21)</f>
        <v>2711113</v>
      </c>
      <c r="H20" s="110">
        <f>SUM(H21)</f>
        <v>2078040.2799999998</v>
      </c>
      <c r="I20" s="198">
        <f t="shared" si="0"/>
        <v>76.64897331833825</v>
      </c>
    </row>
    <row r="21" spans="1:9" ht="52.5">
      <c r="A21" s="149" t="s">
        <v>207</v>
      </c>
      <c r="B21" s="141" t="s">
        <v>43</v>
      </c>
      <c r="C21" s="141" t="s">
        <v>44</v>
      </c>
      <c r="D21" s="141" t="s">
        <v>46</v>
      </c>
      <c r="E21" s="200" t="s">
        <v>333</v>
      </c>
      <c r="F21" s="150" t="s">
        <v>208</v>
      </c>
      <c r="G21" s="110">
        <f>SUM(G22)</f>
        <v>2711113</v>
      </c>
      <c r="H21" s="110">
        <f>SUM(H22)</f>
        <v>2078040.2799999998</v>
      </c>
      <c r="I21" s="198">
        <f t="shared" si="0"/>
        <v>76.64897331833825</v>
      </c>
    </row>
    <row r="22" spans="1:9" ht="12.75">
      <c r="A22" s="149" t="s">
        <v>209</v>
      </c>
      <c r="B22" s="141" t="s">
        <v>43</v>
      </c>
      <c r="C22" s="141" t="s">
        <v>44</v>
      </c>
      <c r="D22" s="141" t="s">
        <v>46</v>
      </c>
      <c r="E22" s="200" t="s">
        <v>333</v>
      </c>
      <c r="F22" s="150" t="s">
        <v>52</v>
      </c>
      <c r="G22" s="110">
        <f>G23+G24</f>
        <v>2711113</v>
      </c>
      <c r="H22" s="110">
        <f>H23+H24</f>
        <v>2078040.2799999998</v>
      </c>
      <c r="I22" s="198">
        <f t="shared" si="0"/>
        <v>76.64897331833825</v>
      </c>
    </row>
    <row r="23" spans="1:9" ht="13.5" thickBot="1">
      <c r="A23" s="149" t="s">
        <v>210</v>
      </c>
      <c r="B23" s="141" t="s">
        <v>43</v>
      </c>
      <c r="C23" s="141" t="s">
        <v>44</v>
      </c>
      <c r="D23" s="141" t="s">
        <v>46</v>
      </c>
      <c r="E23" s="200" t="s">
        <v>333</v>
      </c>
      <c r="F23" s="150">
        <v>121</v>
      </c>
      <c r="G23" s="110">
        <v>2081931</v>
      </c>
      <c r="H23" s="110">
        <v>1624832.15</v>
      </c>
      <c r="I23" s="198">
        <f t="shared" si="0"/>
        <v>78.04447649802034</v>
      </c>
    </row>
    <row r="24" spans="1:9" ht="45" customHeight="1">
      <c r="A24" s="152" t="s">
        <v>211</v>
      </c>
      <c r="B24" s="141" t="s">
        <v>43</v>
      </c>
      <c r="C24" s="141" t="s">
        <v>44</v>
      </c>
      <c r="D24" s="141" t="s">
        <v>46</v>
      </c>
      <c r="E24" s="200" t="s">
        <v>333</v>
      </c>
      <c r="F24" s="150">
        <v>129</v>
      </c>
      <c r="G24" s="110">
        <v>629182</v>
      </c>
      <c r="H24" s="110">
        <v>453208.13</v>
      </c>
      <c r="I24" s="198">
        <f t="shared" si="0"/>
        <v>72.03132479950158</v>
      </c>
    </row>
    <row r="25" spans="1:9" ht="12.75">
      <c r="A25" s="149" t="s">
        <v>215</v>
      </c>
      <c r="B25" s="141" t="s">
        <v>43</v>
      </c>
      <c r="C25" s="141" t="s">
        <v>44</v>
      </c>
      <c r="D25" s="141" t="s">
        <v>46</v>
      </c>
      <c r="E25" s="200" t="s">
        <v>337</v>
      </c>
      <c r="F25" s="150"/>
      <c r="G25" s="107">
        <f>SUM(G26+G32)</f>
        <v>571664</v>
      </c>
      <c r="H25" s="107">
        <f>SUM(H26+H32)</f>
        <v>333991.2</v>
      </c>
      <c r="I25" s="198">
        <f t="shared" si="0"/>
        <v>58.42438915166951</v>
      </c>
    </row>
    <row r="26" spans="1:9" ht="12.75">
      <c r="A26" s="153" t="s">
        <v>216</v>
      </c>
      <c r="B26" s="141" t="s">
        <v>43</v>
      </c>
      <c r="C26" s="141" t="s">
        <v>44</v>
      </c>
      <c r="D26" s="141" t="s">
        <v>46</v>
      </c>
      <c r="E26" s="200" t="s">
        <v>337</v>
      </c>
      <c r="F26" s="150" t="s">
        <v>53</v>
      </c>
      <c r="G26" s="107">
        <f>SUM(G27)</f>
        <v>555421</v>
      </c>
      <c r="H26" s="107">
        <f>SUM(H27)</f>
        <v>324470.14</v>
      </c>
      <c r="I26" s="198">
        <f t="shared" si="0"/>
        <v>58.41877422711781</v>
      </c>
    </row>
    <row r="27" spans="1:9" ht="26.25">
      <c r="A27" s="154" t="s">
        <v>217</v>
      </c>
      <c r="B27" s="141" t="s">
        <v>43</v>
      </c>
      <c r="C27" s="141" t="s">
        <v>44</v>
      </c>
      <c r="D27" s="141" t="s">
        <v>46</v>
      </c>
      <c r="E27" s="200" t="s">
        <v>337</v>
      </c>
      <c r="F27" s="150" t="s">
        <v>54</v>
      </c>
      <c r="G27" s="107">
        <f>SUM(G28+G29+G30)</f>
        <v>555421</v>
      </c>
      <c r="H27" s="107">
        <f>SUM(H28+H29+H30)</f>
        <v>324470.14</v>
      </c>
      <c r="I27" s="198">
        <f t="shared" si="0"/>
        <v>58.41877422711781</v>
      </c>
    </row>
    <row r="28" spans="1:9" ht="27" customHeight="1">
      <c r="A28" s="149" t="s">
        <v>218</v>
      </c>
      <c r="B28" s="145" t="s">
        <v>43</v>
      </c>
      <c r="C28" s="141" t="s">
        <v>44</v>
      </c>
      <c r="D28" s="141" t="s">
        <v>46</v>
      </c>
      <c r="E28" s="200" t="s">
        <v>337</v>
      </c>
      <c r="F28" s="155">
        <v>242</v>
      </c>
      <c r="G28" s="107">
        <v>146543</v>
      </c>
      <c r="H28" s="107">
        <v>122073.31</v>
      </c>
      <c r="I28" s="198">
        <f t="shared" si="0"/>
        <v>83.30204103914892</v>
      </c>
    </row>
    <row r="29" spans="1:9" ht="26.25">
      <c r="A29" s="149" t="s">
        <v>219</v>
      </c>
      <c r="B29" s="141" t="s">
        <v>43</v>
      </c>
      <c r="C29" s="141" t="s">
        <v>44</v>
      </c>
      <c r="D29" s="141" t="s">
        <v>46</v>
      </c>
      <c r="E29" s="200" t="s">
        <v>337</v>
      </c>
      <c r="F29" s="155">
        <v>244</v>
      </c>
      <c r="G29" s="107">
        <v>140947</v>
      </c>
      <c r="H29" s="107">
        <v>70465.98</v>
      </c>
      <c r="I29" s="198">
        <f t="shared" si="0"/>
        <v>49.99466466118469</v>
      </c>
    </row>
    <row r="30" spans="1:9" ht="12.75">
      <c r="A30" s="149" t="s">
        <v>338</v>
      </c>
      <c r="B30" s="141" t="s">
        <v>43</v>
      </c>
      <c r="C30" s="141" t="s">
        <v>44</v>
      </c>
      <c r="D30" s="141" t="s">
        <v>46</v>
      </c>
      <c r="E30" s="200" t="s">
        <v>337</v>
      </c>
      <c r="F30" s="155">
        <v>247</v>
      </c>
      <c r="G30" s="107">
        <v>267931</v>
      </c>
      <c r="H30" s="107">
        <v>131930.85</v>
      </c>
      <c r="I30" s="198">
        <f t="shared" si="0"/>
        <v>49.24060672337281</v>
      </c>
    </row>
    <row r="31" spans="1:9" ht="12.75" hidden="1">
      <c r="A31" s="149" t="s">
        <v>275</v>
      </c>
      <c r="B31" s="141" t="s">
        <v>43</v>
      </c>
      <c r="C31" s="141" t="s">
        <v>44</v>
      </c>
      <c r="D31" s="141" t="s">
        <v>46</v>
      </c>
      <c r="E31" s="200" t="s">
        <v>337</v>
      </c>
      <c r="F31" s="155" t="s">
        <v>276</v>
      </c>
      <c r="G31" s="107">
        <v>0</v>
      </c>
      <c r="H31" s="107">
        <v>0</v>
      </c>
      <c r="I31" s="198" t="e">
        <f t="shared" si="0"/>
        <v>#DIV/0!</v>
      </c>
    </row>
    <row r="32" spans="1:9" ht="12.75">
      <c r="A32" s="149" t="s">
        <v>220</v>
      </c>
      <c r="B32" s="141" t="s">
        <v>43</v>
      </c>
      <c r="C32" s="141" t="s">
        <v>44</v>
      </c>
      <c r="D32" s="141" t="s">
        <v>46</v>
      </c>
      <c r="E32" s="200" t="s">
        <v>337</v>
      </c>
      <c r="F32" s="146">
        <v>800</v>
      </c>
      <c r="G32" s="107">
        <f>G33</f>
        <v>16243</v>
      </c>
      <c r="H32" s="107">
        <f>H33</f>
        <v>9521.06</v>
      </c>
      <c r="I32" s="198">
        <f t="shared" si="0"/>
        <v>58.61638859816536</v>
      </c>
    </row>
    <row r="33" spans="1:9" ht="12.75">
      <c r="A33" s="149" t="s">
        <v>221</v>
      </c>
      <c r="B33" s="145" t="s">
        <v>43</v>
      </c>
      <c r="C33" s="141" t="s">
        <v>44</v>
      </c>
      <c r="D33" s="141" t="s">
        <v>46</v>
      </c>
      <c r="E33" s="200" t="s">
        <v>337</v>
      </c>
      <c r="F33" s="150">
        <v>850</v>
      </c>
      <c r="G33" s="107">
        <f>SUM(G34:G36)</f>
        <v>16243</v>
      </c>
      <c r="H33" s="107">
        <f>SUM(H34:H36)</f>
        <v>9521.06</v>
      </c>
      <c r="I33" s="198">
        <f t="shared" si="0"/>
        <v>58.61638859816536</v>
      </c>
    </row>
    <row r="34" spans="1:9" ht="12.75">
      <c r="A34" s="149" t="s">
        <v>222</v>
      </c>
      <c r="B34" s="141" t="s">
        <v>43</v>
      </c>
      <c r="C34" s="141" t="s">
        <v>44</v>
      </c>
      <c r="D34" s="141" t="s">
        <v>46</v>
      </c>
      <c r="E34" s="200" t="s">
        <v>337</v>
      </c>
      <c r="F34" s="150">
        <v>851</v>
      </c>
      <c r="G34" s="107">
        <v>0</v>
      </c>
      <c r="H34" s="107">
        <v>0</v>
      </c>
      <c r="I34" s="198" t="e">
        <f t="shared" si="0"/>
        <v>#DIV/0!</v>
      </c>
    </row>
    <row r="35" spans="1:9" ht="12.75">
      <c r="A35" s="149" t="s">
        <v>223</v>
      </c>
      <c r="B35" s="141" t="s">
        <v>43</v>
      </c>
      <c r="C35" s="141" t="s">
        <v>44</v>
      </c>
      <c r="D35" s="141" t="s">
        <v>46</v>
      </c>
      <c r="E35" s="200" t="s">
        <v>337</v>
      </c>
      <c r="F35" s="150">
        <v>852</v>
      </c>
      <c r="G35" s="107">
        <v>7646</v>
      </c>
      <c r="H35" s="107">
        <v>7646</v>
      </c>
      <c r="I35" s="198">
        <f t="shared" si="0"/>
        <v>100</v>
      </c>
    </row>
    <row r="36" spans="1:9" ht="12.75">
      <c r="A36" s="149" t="s">
        <v>224</v>
      </c>
      <c r="B36" s="141" t="s">
        <v>43</v>
      </c>
      <c r="C36" s="141" t="s">
        <v>44</v>
      </c>
      <c r="D36" s="141" t="s">
        <v>46</v>
      </c>
      <c r="E36" s="200" t="s">
        <v>337</v>
      </c>
      <c r="F36" s="150">
        <v>853</v>
      </c>
      <c r="G36" s="107">
        <v>8597</v>
      </c>
      <c r="H36" s="107">
        <v>1875.06</v>
      </c>
      <c r="I36" s="198">
        <f t="shared" si="0"/>
        <v>21.81063161567989</v>
      </c>
    </row>
    <row r="37" spans="1:9" ht="12.75" hidden="1">
      <c r="A37" s="140" t="s">
        <v>283</v>
      </c>
      <c r="B37" s="145" t="s">
        <v>43</v>
      </c>
      <c r="C37" s="159" t="s">
        <v>231</v>
      </c>
      <c r="D37" s="159" t="s">
        <v>284</v>
      </c>
      <c r="E37" s="200" t="s">
        <v>285</v>
      </c>
      <c r="F37" s="150"/>
      <c r="G37" s="156">
        <f aca="true" t="shared" si="2" ref="G37:H39">SUM(G38)</f>
        <v>0</v>
      </c>
      <c r="H37" s="156">
        <f t="shared" si="2"/>
        <v>0</v>
      </c>
      <c r="I37" s="198" t="e">
        <f t="shared" si="0"/>
        <v>#DIV/0!</v>
      </c>
    </row>
    <row r="38" spans="1:9" ht="12.75" hidden="1">
      <c r="A38" s="149" t="s">
        <v>220</v>
      </c>
      <c r="B38" s="141" t="s">
        <v>43</v>
      </c>
      <c r="C38" s="141" t="s">
        <v>231</v>
      </c>
      <c r="D38" s="141" t="s">
        <v>284</v>
      </c>
      <c r="E38" s="200" t="s">
        <v>285</v>
      </c>
      <c r="F38" s="150"/>
      <c r="G38" s="107">
        <f t="shared" si="2"/>
        <v>0</v>
      </c>
      <c r="H38" s="107">
        <f t="shared" si="2"/>
        <v>0</v>
      </c>
      <c r="I38" s="198" t="e">
        <f t="shared" si="0"/>
        <v>#DIV/0!</v>
      </c>
    </row>
    <row r="39" spans="1:9" ht="12.75" hidden="1">
      <c r="A39" s="149" t="s">
        <v>286</v>
      </c>
      <c r="B39" s="141" t="s">
        <v>43</v>
      </c>
      <c r="C39" s="141" t="s">
        <v>231</v>
      </c>
      <c r="D39" s="141" t="s">
        <v>284</v>
      </c>
      <c r="E39" s="200" t="s">
        <v>285</v>
      </c>
      <c r="F39" s="150">
        <v>800</v>
      </c>
      <c r="G39" s="107">
        <f t="shared" si="2"/>
        <v>0</v>
      </c>
      <c r="H39" s="107">
        <f t="shared" si="2"/>
        <v>0</v>
      </c>
      <c r="I39" s="198" t="e">
        <f t="shared" si="0"/>
        <v>#DIV/0!</v>
      </c>
    </row>
    <row r="40" spans="1:9" ht="12.75" hidden="1">
      <c r="A40" s="149" t="s">
        <v>287</v>
      </c>
      <c r="B40" s="141" t="s">
        <v>43</v>
      </c>
      <c r="C40" s="141" t="s">
        <v>231</v>
      </c>
      <c r="D40" s="141" t="s">
        <v>284</v>
      </c>
      <c r="E40" s="200" t="s">
        <v>285</v>
      </c>
      <c r="F40" s="150">
        <v>880</v>
      </c>
      <c r="G40" s="107">
        <v>0</v>
      </c>
      <c r="H40" s="107">
        <v>0</v>
      </c>
      <c r="I40" s="198" t="e">
        <f t="shared" si="0"/>
        <v>#DIV/0!</v>
      </c>
    </row>
    <row r="41" spans="1:9" ht="26.25">
      <c r="A41" s="140" t="s">
        <v>225</v>
      </c>
      <c r="B41" s="141" t="s">
        <v>43</v>
      </c>
      <c r="C41" s="145" t="s">
        <v>44</v>
      </c>
      <c r="D41" s="145">
        <v>11</v>
      </c>
      <c r="E41" s="200" t="s">
        <v>339</v>
      </c>
      <c r="F41" s="146"/>
      <c r="G41" s="156">
        <f>SUM(G42)</f>
        <v>10000</v>
      </c>
      <c r="H41" s="156">
        <v>0</v>
      </c>
      <c r="I41" s="198">
        <f t="shared" si="0"/>
        <v>0</v>
      </c>
    </row>
    <row r="42" spans="1:9" ht="12.75">
      <c r="A42" s="149" t="s">
        <v>226</v>
      </c>
      <c r="B42" s="141" t="s">
        <v>43</v>
      </c>
      <c r="C42" s="141" t="s">
        <v>44</v>
      </c>
      <c r="D42" s="141">
        <v>11</v>
      </c>
      <c r="E42" s="200" t="s">
        <v>340</v>
      </c>
      <c r="F42" s="150"/>
      <c r="G42" s="107">
        <f>G43</f>
        <v>10000</v>
      </c>
      <c r="H42" s="107">
        <v>0</v>
      </c>
      <c r="I42" s="198">
        <f t="shared" si="0"/>
        <v>0</v>
      </c>
    </row>
    <row r="43" spans="1:9" ht="12.75">
      <c r="A43" s="149" t="s">
        <v>220</v>
      </c>
      <c r="B43" s="141" t="s">
        <v>43</v>
      </c>
      <c r="C43" s="141" t="s">
        <v>44</v>
      </c>
      <c r="D43" s="141">
        <v>11</v>
      </c>
      <c r="E43" s="200" t="s">
        <v>340</v>
      </c>
      <c r="F43" s="150">
        <v>800</v>
      </c>
      <c r="G43" s="107">
        <v>10000</v>
      </c>
      <c r="H43" s="107">
        <v>0</v>
      </c>
      <c r="I43" s="198">
        <f t="shared" si="0"/>
        <v>0</v>
      </c>
    </row>
    <row r="44" spans="1:9" ht="12.75">
      <c r="A44" s="149" t="s">
        <v>227</v>
      </c>
      <c r="B44" s="141" t="s">
        <v>43</v>
      </c>
      <c r="C44" s="141" t="s">
        <v>44</v>
      </c>
      <c r="D44" s="141">
        <v>11</v>
      </c>
      <c r="E44" s="200" t="s">
        <v>340</v>
      </c>
      <c r="F44" s="150">
        <v>870</v>
      </c>
      <c r="G44" s="107">
        <v>10000</v>
      </c>
      <c r="H44" s="107">
        <v>0</v>
      </c>
      <c r="I44" s="198">
        <f t="shared" si="0"/>
        <v>0</v>
      </c>
    </row>
    <row r="45" spans="1:9" ht="26.25">
      <c r="A45" s="140" t="s">
        <v>228</v>
      </c>
      <c r="B45" s="141" t="s">
        <v>43</v>
      </c>
      <c r="C45" s="157"/>
      <c r="D45" s="157"/>
      <c r="E45" s="201"/>
      <c r="F45" s="146"/>
      <c r="G45" s="156">
        <f>SUM(G46+G51+G62)</f>
        <v>158300</v>
      </c>
      <c r="H45" s="156">
        <f>SUM(H47+H51+H62)</f>
        <v>90064.57</v>
      </c>
      <c r="I45" s="198">
        <f t="shared" si="0"/>
        <v>56.894864181933045</v>
      </c>
    </row>
    <row r="46" spans="1:9" ht="12.75">
      <c r="A46" s="158" t="s">
        <v>162</v>
      </c>
      <c r="B46" s="145" t="s">
        <v>43</v>
      </c>
      <c r="C46" s="145" t="s">
        <v>44</v>
      </c>
      <c r="D46" s="145">
        <v>13</v>
      </c>
      <c r="E46" s="201" t="s">
        <v>341</v>
      </c>
      <c r="F46" s="146"/>
      <c r="G46" s="156">
        <f aca="true" t="shared" si="3" ref="G46:H49">SUM(G47)</f>
        <v>700</v>
      </c>
      <c r="H46" s="156">
        <f t="shared" si="3"/>
        <v>0</v>
      </c>
      <c r="I46" s="198">
        <f t="shared" si="0"/>
        <v>0</v>
      </c>
    </row>
    <row r="47" spans="1:9" ht="52.5">
      <c r="A47" s="140" t="s">
        <v>230</v>
      </c>
      <c r="B47" s="145" t="s">
        <v>43</v>
      </c>
      <c r="C47" s="145" t="s">
        <v>44</v>
      </c>
      <c r="D47" s="145">
        <v>13</v>
      </c>
      <c r="E47" s="199" t="s">
        <v>342</v>
      </c>
      <c r="F47" s="146"/>
      <c r="G47" s="156">
        <f t="shared" si="3"/>
        <v>700</v>
      </c>
      <c r="H47" s="156">
        <f t="shared" si="3"/>
        <v>0</v>
      </c>
      <c r="I47" s="198">
        <f t="shared" si="0"/>
        <v>0</v>
      </c>
    </row>
    <row r="48" spans="1:9" ht="15.75" customHeight="1">
      <c r="A48" s="153" t="s">
        <v>216</v>
      </c>
      <c r="B48" s="145" t="s">
        <v>43</v>
      </c>
      <c r="C48" s="159" t="s">
        <v>231</v>
      </c>
      <c r="D48" s="159" t="s">
        <v>232</v>
      </c>
      <c r="E48" s="200" t="s">
        <v>342</v>
      </c>
      <c r="F48" s="151" t="s">
        <v>59</v>
      </c>
      <c r="G48" s="107">
        <f t="shared" si="3"/>
        <v>700</v>
      </c>
      <c r="H48" s="107">
        <f t="shared" si="3"/>
        <v>0</v>
      </c>
      <c r="I48" s="198">
        <f t="shared" si="0"/>
        <v>0</v>
      </c>
    </row>
    <row r="49" spans="1:9" ht="26.25">
      <c r="A49" s="154" t="s">
        <v>217</v>
      </c>
      <c r="B49" s="141" t="s">
        <v>43</v>
      </c>
      <c r="C49" s="159" t="s">
        <v>231</v>
      </c>
      <c r="D49" s="159" t="s">
        <v>232</v>
      </c>
      <c r="E49" s="200" t="s">
        <v>342</v>
      </c>
      <c r="F49" s="151" t="s">
        <v>62</v>
      </c>
      <c r="G49" s="107">
        <f t="shared" si="3"/>
        <v>700</v>
      </c>
      <c r="H49" s="107">
        <f t="shared" si="3"/>
        <v>0</v>
      </c>
      <c r="I49" s="198">
        <f t="shared" si="0"/>
        <v>0</v>
      </c>
    </row>
    <row r="50" spans="1:9" ht="26.25">
      <c r="A50" s="149" t="s">
        <v>219</v>
      </c>
      <c r="B50" s="141" t="s">
        <v>43</v>
      </c>
      <c r="C50" s="159" t="s">
        <v>231</v>
      </c>
      <c r="D50" s="159" t="s">
        <v>232</v>
      </c>
      <c r="E50" s="200" t="s">
        <v>342</v>
      </c>
      <c r="F50" s="151" t="s">
        <v>55</v>
      </c>
      <c r="G50" s="107">
        <v>700</v>
      </c>
      <c r="H50" s="107">
        <v>0</v>
      </c>
      <c r="I50" s="198">
        <f t="shared" si="0"/>
        <v>0</v>
      </c>
    </row>
    <row r="51" spans="1:9" ht="12.75">
      <c r="A51" s="140" t="s">
        <v>82</v>
      </c>
      <c r="B51" s="141" t="s">
        <v>43</v>
      </c>
      <c r="C51" s="145" t="s">
        <v>56</v>
      </c>
      <c r="D51" s="157"/>
      <c r="E51" s="199"/>
      <c r="F51" s="146"/>
      <c r="G51" s="156">
        <f>SUM(G52)</f>
        <v>151600</v>
      </c>
      <c r="H51" s="156">
        <f>SUM(H52)</f>
        <v>90064.57</v>
      </c>
      <c r="I51" s="198">
        <f t="shared" si="0"/>
        <v>59.409346965699214</v>
      </c>
    </row>
    <row r="52" spans="1:9" ht="12.75">
      <c r="A52" s="149" t="s">
        <v>83</v>
      </c>
      <c r="B52" s="141" t="s">
        <v>43</v>
      </c>
      <c r="C52" s="141" t="s">
        <v>56</v>
      </c>
      <c r="D52" s="141" t="s">
        <v>57</v>
      </c>
      <c r="E52" s="200" t="s">
        <v>343</v>
      </c>
      <c r="F52" s="150"/>
      <c r="G52" s="107">
        <f>SUM(G54+G58)</f>
        <v>151600</v>
      </c>
      <c r="H52" s="107">
        <f>SUM(H54+H58)</f>
        <v>90064.57</v>
      </c>
      <c r="I52" s="198">
        <f t="shared" si="0"/>
        <v>59.409346965699214</v>
      </c>
    </row>
    <row r="53" spans="1:9" ht="26.25">
      <c r="A53" s="149" t="s">
        <v>233</v>
      </c>
      <c r="B53" s="145" t="s">
        <v>43</v>
      </c>
      <c r="C53" s="141" t="s">
        <v>56</v>
      </c>
      <c r="D53" s="141" t="s">
        <v>57</v>
      </c>
      <c r="E53" s="200" t="s">
        <v>344</v>
      </c>
      <c r="F53" s="150"/>
      <c r="G53" s="107">
        <f>SUM(G54+G58)</f>
        <v>151600</v>
      </c>
      <c r="H53" s="107">
        <f>SUM(H54+H58)</f>
        <v>90064.57</v>
      </c>
      <c r="I53" s="198">
        <f t="shared" si="0"/>
        <v>59.409346965699214</v>
      </c>
    </row>
    <row r="54" spans="1:9" ht="52.5">
      <c r="A54" s="149" t="s">
        <v>207</v>
      </c>
      <c r="B54" s="145" t="s">
        <v>43</v>
      </c>
      <c r="C54" s="141" t="s">
        <v>56</v>
      </c>
      <c r="D54" s="141" t="s">
        <v>57</v>
      </c>
      <c r="E54" s="200" t="s">
        <v>344</v>
      </c>
      <c r="F54" s="150">
        <v>100</v>
      </c>
      <c r="G54" s="107">
        <f>SUM(G55)</f>
        <v>137812</v>
      </c>
      <c r="H54" s="107">
        <f>SUM(H55)</f>
        <v>90064.57</v>
      </c>
      <c r="I54" s="198">
        <f t="shared" si="0"/>
        <v>65.3532130728819</v>
      </c>
    </row>
    <row r="55" spans="1:9" ht="12.75">
      <c r="A55" s="149" t="s">
        <v>209</v>
      </c>
      <c r="B55" s="141" t="s">
        <v>43</v>
      </c>
      <c r="C55" s="141" t="s">
        <v>56</v>
      </c>
      <c r="D55" s="141" t="s">
        <v>57</v>
      </c>
      <c r="E55" s="200" t="s">
        <v>344</v>
      </c>
      <c r="F55" s="150">
        <v>120</v>
      </c>
      <c r="G55" s="107">
        <f>SUM(G56:G57)</f>
        <v>137812</v>
      </c>
      <c r="H55" s="107">
        <f>SUM(H56:H57)</f>
        <v>90064.57</v>
      </c>
      <c r="I55" s="198">
        <f t="shared" si="0"/>
        <v>65.3532130728819</v>
      </c>
    </row>
    <row r="56" spans="1:9" ht="13.5" thickBot="1">
      <c r="A56" s="149" t="s">
        <v>210</v>
      </c>
      <c r="B56" s="141" t="s">
        <v>43</v>
      </c>
      <c r="C56" s="141" t="s">
        <v>56</v>
      </c>
      <c r="D56" s="141" t="s">
        <v>57</v>
      </c>
      <c r="E56" s="200" t="s">
        <v>344</v>
      </c>
      <c r="F56" s="150">
        <v>121</v>
      </c>
      <c r="G56" s="107">
        <v>105846</v>
      </c>
      <c r="H56" s="107">
        <v>69174</v>
      </c>
      <c r="I56" s="198">
        <f t="shared" si="0"/>
        <v>65.35343801371805</v>
      </c>
    </row>
    <row r="57" spans="1:9" ht="39">
      <c r="A57" s="160" t="s">
        <v>211</v>
      </c>
      <c r="B57" s="141" t="s">
        <v>43</v>
      </c>
      <c r="C57" s="141" t="s">
        <v>56</v>
      </c>
      <c r="D57" s="141" t="s">
        <v>57</v>
      </c>
      <c r="E57" s="200" t="s">
        <v>344</v>
      </c>
      <c r="F57" s="150">
        <v>129</v>
      </c>
      <c r="G57" s="107">
        <v>31966</v>
      </c>
      <c r="H57" s="107">
        <v>20890.57</v>
      </c>
      <c r="I57" s="198">
        <f t="shared" si="0"/>
        <v>65.35246824751299</v>
      </c>
    </row>
    <row r="58" spans="1:9" ht="12.75">
      <c r="A58" s="153" t="s">
        <v>216</v>
      </c>
      <c r="B58" s="141" t="s">
        <v>43</v>
      </c>
      <c r="C58" s="141" t="s">
        <v>56</v>
      </c>
      <c r="D58" s="141" t="s">
        <v>57</v>
      </c>
      <c r="E58" s="200" t="s">
        <v>344</v>
      </c>
      <c r="F58" s="150">
        <v>200</v>
      </c>
      <c r="G58" s="107">
        <f>SUM(G59)</f>
        <v>13788</v>
      </c>
      <c r="H58" s="107">
        <f>SUM(H59)</f>
        <v>0</v>
      </c>
      <c r="I58" s="198">
        <f t="shared" si="0"/>
        <v>0</v>
      </c>
    </row>
    <row r="59" spans="1:9" ht="27.75" customHeight="1">
      <c r="A59" s="154" t="s">
        <v>217</v>
      </c>
      <c r="B59" s="141" t="s">
        <v>43</v>
      </c>
      <c r="C59" s="141" t="s">
        <v>56</v>
      </c>
      <c r="D59" s="141" t="s">
        <v>57</v>
      </c>
      <c r="E59" s="200" t="s">
        <v>344</v>
      </c>
      <c r="F59" s="150">
        <v>240</v>
      </c>
      <c r="G59" s="107">
        <f>SUM(G60+G61)</f>
        <v>13788</v>
      </c>
      <c r="H59" s="107">
        <f>SUM(H60+H61)</f>
        <v>0</v>
      </c>
      <c r="I59" s="198">
        <f t="shared" si="0"/>
        <v>0</v>
      </c>
    </row>
    <row r="60" spans="1:9" ht="26.25" hidden="1">
      <c r="A60" s="149" t="s">
        <v>218</v>
      </c>
      <c r="B60" s="141" t="s">
        <v>43</v>
      </c>
      <c r="C60" s="141" t="s">
        <v>56</v>
      </c>
      <c r="D60" s="141" t="s">
        <v>57</v>
      </c>
      <c r="E60" s="200" t="s">
        <v>344</v>
      </c>
      <c r="F60" s="150">
        <v>242</v>
      </c>
      <c r="G60" s="107">
        <v>0</v>
      </c>
      <c r="H60" s="107"/>
      <c r="I60" s="198" t="e">
        <f t="shared" si="0"/>
        <v>#DIV/0!</v>
      </c>
    </row>
    <row r="61" spans="1:9" ht="26.25">
      <c r="A61" s="149" t="s">
        <v>219</v>
      </c>
      <c r="B61" s="141" t="s">
        <v>43</v>
      </c>
      <c r="C61" s="141" t="s">
        <v>56</v>
      </c>
      <c r="D61" s="141" t="s">
        <v>57</v>
      </c>
      <c r="E61" s="200" t="s">
        <v>344</v>
      </c>
      <c r="F61" s="150">
        <v>244</v>
      </c>
      <c r="G61" s="107">
        <v>13788</v>
      </c>
      <c r="H61" s="107">
        <v>0</v>
      </c>
      <c r="I61" s="198">
        <f t="shared" si="0"/>
        <v>0</v>
      </c>
    </row>
    <row r="62" spans="1:9" ht="26.25">
      <c r="A62" s="140" t="s">
        <v>314</v>
      </c>
      <c r="B62" s="145" t="s">
        <v>43</v>
      </c>
      <c r="C62" s="157" t="s">
        <v>236</v>
      </c>
      <c r="D62" s="157"/>
      <c r="E62" s="199"/>
      <c r="F62" s="161"/>
      <c r="G62" s="156">
        <f>SUM(G63+G78)</f>
        <v>6000</v>
      </c>
      <c r="H62" s="156">
        <f>SUM(H63+H78)</f>
        <v>0</v>
      </c>
      <c r="I62" s="198">
        <f t="shared" si="0"/>
        <v>0</v>
      </c>
    </row>
    <row r="63" spans="1:9" ht="26.25">
      <c r="A63" s="140" t="s">
        <v>350</v>
      </c>
      <c r="B63" s="145" t="s">
        <v>43</v>
      </c>
      <c r="C63" s="157" t="s">
        <v>236</v>
      </c>
      <c r="D63" s="157" t="s">
        <v>351</v>
      </c>
      <c r="E63" s="199"/>
      <c r="F63" s="161"/>
      <c r="G63" s="156">
        <f aca="true" t="shared" si="4" ref="G63:H67">SUM(G64)</f>
        <v>1000</v>
      </c>
      <c r="H63" s="156">
        <f t="shared" si="4"/>
        <v>0</v>
      </c>
      <c r="I63" s="198">
        <f t="shared" si="0"/>
        <v>0</v>
      </c>
    </row>
    <row r="64" spans="1:9" ht="12.75">
      <c r="A64" s="140" t="s">
        <v>352</v>
      </c>
      <c r="B64" s="145" t="s">
        <v>43</v>
      </c>
      <c r="C64" s="157" t="s">
        <v>236</v>
      </c>
      <c r="D64" s="157" t="s">
        <v>351</v>
      </c>
      <c r="E64" s="199"/>
      <c r="F64" s="161"/>
      <c r="G64" s="156">
        <f t="shared" si="4"/>
        <v>1000</v>
      </c>
      <c r="H64" s="156">
        <f t="shared" si="4"/>
        <v>0</v>
      </c>
      <c r="I64" s="198">
        <f t="shared" si="0"/>
        <v>0</v>
      </c>
    </row>
    <row r="65" spans="1:9" ht="38.25" customHeight="1">
      <c r="A65" s="140" t="s">
        <v>394</v>
      </c>
      <c r="B65" s="145" t="s">
        <v>43</v>
      </c>
      <c r="C65" s="157" t="s">
        <v>236</v>
      </c>
      <c r="D65" s="157" t="s">
        <v>351</v>
      </c>
      <c r="E65" s="199" t="s">
        <v>395</v>
      </c>
      <c r="F65" s="161"/>
      <c r="G65" s="156">
        <f t="shared" si="4"/>
        <v>1000</v>
      </c>
      <c r="H65" s="156">
        <f t="shared" si="4"/>
        <v>0</v>
      </c>
      <c r="I65" s="198">
        <f t="shared" si="0"/>
        <v>0</v>
      </c>
    </row>
    <row r="66" spans="1:9" ht="21" customHeight="1">
      <c r="A66" s="149" t="s">
        <v>216</v>
      </c>
      <c r="B66" s="141" t="s">
        <v>43</v>
      </c>
      <c r="C66" s="159" t="s">
        <v>236</v>
      </c>
      <c r="D66" s="159" t="s">
        <v>351</v>
      </c>
      <c r="E66" s="200" t="s">
        <v>395</v>
      </c>
      <c r="F66" s="151" t="s">
        <v>59</v>
      </c>
      <c r="G66" s="107">
        <f t="shared" si="4"/>
        <v>1000</v>
      </c>
      <c r="H66" s="107">
        <f t="shared" si="4"/>
        <v>0</v>
      </c>
      <c r="I66" s="198">
        <f t="shared" si="0"/>
        <v>0</v>
      </c>
    </row>
    <row r="67" spans="1:9" ht="26.25" customHeight="1">
      <c r="A67" s="149" t="s">
        <v>217</v>
      </c>
      <c r="B67" s="141" t="s">
        <v>43</v>
      </c>
      <c r="C67" s="159" t="s">
        <v>236</v>
      </c>
      <c r="D67" s="159" t="s">
        <v>351</v>
      </c>
      <c r="E67" s="200" t="s">
        <v>395</v>
      </c>
      <c r="F67" s="151" t="s">
        <v>62</v>
      </c>
      <c r="G67" s="107">
        <f t="shared" si="4"/>
        <v>1000</v>
      </c>
      <c r="H67" s="107">
        <f t="shared" si="4"/>
        <v>0</v>
      </c>
      <c r="I67" s="198">
        <f t="shared" si="0"/>
        <v>0</v>
      </c>
    </row>
    <row r="68" spans="1:9" ht="12.75" customHeight="1">
      <c r="A68" s="149" t="s">
        <v>219</v>
      </c>
      <c r="B68" s="141" t="s">
        <v>43</v>
      </c>
      <c r="C68" s="159" t="s">
        <v>236</v>
      </c>
      <c r="D68" s="159" t="s">
        <v>351</v>
      </c>
      <c r="E68" s="200" t="s">
        <v>395</v>
      </c>
      <c r="F68" s="150">
        <v>244</v>
      </c>
      <c r="G68" s="107">
        <v>1000</v>
      </c>
      <c r="H68" s="107">
        <v>0</v>
      </c>
      <c r="I68" s="198">
        <f t="shared" si="0"/>
        <v>0</v>
      </c>
    </row>
    <row r="69" spans="1:9" ht="12.75" customHeight="1" hidden="1">
      <c r="A69" s="223" t="s">
        <v>354</v>
      </c>
      <c r="B69" s="145" t="s">
        <v>43</v>
      </c>
      <c r="C69" s="157" t="s">
        <v>236</v>
      </c>
      <c r="D69" s="157" t="s">
        <v>351</v>
      </c>
      <c r="E69" s="199" t="s">
        <v>355</v>
      </c>
      <c r="F69" s="146"/>
      <c r="G69" s="156">
        <f aca="true" t="shared" si="5" ref="G69:H71">SUM(G70)</f>
        <v>0</v>
      </c>
      <c r="H69" s="156">
        <f t="shared" si="5"/>
        <v>0</v>
      </c>
      <c r="I69" s="224" t="e">
        <f t="shared" si="0"/>
        <v>#DIV/0!</v>
      </c>
    </row>
    <row r="70" spans="1:9" ht="26.25" customHeight="1" hidden="1">
      <c r="A70" s="162" t="s">
        <v>216</v>
      </c>
      <c r="B70" s="150" t="s">
        <v>43</v>
      </c>
      <c r="C70" s="159" t="s">
        <v>236</v>
      </c>
      <c r="D70" s="159" t="s">
        <v>351</v>
      </c>
      <c r="E70" s="200" t="s">
        <v>355</v>
      </c>
      <c r="F70" s="150" t="s">
        <v>59</v>
      </c>
      <c r="G70" s="107">
        <f t="shared" si="5"/>
        <v>0</v>
      </c>
      <c r="H70" s="107">
        <f t="shared" si="5"/>
        <v>0</v>
      </c>
      <c r="I70" s="198" t="e">
        <f t="shared" si="0"/>
        <v>#DIV/0!</v>
      </c>
    </row>
    <row r="71" spans="1:9" ht="12.75" customHeight="1" hidden="1">
      <c r="A71" s="163" t="s">
        <v>217</v>
      </c>
      <c r="B71" s="141" t="s">
        <v>43</v>
      </c>
      <c r="C71" s="159" t="s">
        <v>236</v>
      </c>
      <c r="D71" s="159" t="s">
        <v>351</v>
      </c>
      <c r="E71" s="200" t="s">
        <v>355</v>
      </c>
      <c r="F71" s="150" t="s">
        <v>62</v>
      </c>
      <c r="G71" s="107">
        <f t="shared" si="5"/>
        <v>0</v>
      </c>
      <c r="H71" s="107">
        <f t="shared" si="5"/>
        <v>0</v>
      </c>
      <c r="I71" s="198" t="e">
        <f t="shared" si="0"/>
        <v>#DIV/0!</v>
      </c>
    </row>
    <row r="72" spans="1:9" ht="26.25" customHeight="1" hidden="1">
      <c r="A72" s="154" t="s">
        <v>219</v>
      </c>
      <c r="B72" s="141" t="s">
        <v>43</v>
      </c>
      <c r="C72" s="159" t="s">
        <v>236</v>
      </c>
      <c r="D72" s="159" t="s">
        <v>351</v>
      </c>
      <c r="E72" s="200" t="s">
        <v>355</v>
      </c>
      <c r="F72" s="150">
        <v>244</v>
      </c>
      <c r="G72" s="107">
        <v>0</v>
      </c>
      <c r="H72" s="107">
        <v>0</v>
      </c>
      <c r="I72" s="198" t="e">
        <f t="shared" si="0"/>
        <v>#DIV/0!</v>
      </c>
    </row>
    <row r="73" spans="1:9" ht="26.25" customHeight="1" hidden="1">
      <c r="A73" s="140" t="s">
        <v>353</v>
      </c>
      <c r="B73" s="145" t="s">
        <v>43</v>
      </c>
      <c r="C73" s="157" t="s">
        <v>236</v>
      </c>
      <c r="D73" s="157" t="s">
        <v>351</v>
      </c>
      <c r="E73" s="199" t="s">
        <v>355</v>
      </c>
      <c r="F73" s="161"/>
      <c r="G73" s="156">
        <f>SUM(G75)</f>
        <v>0</v>
      </c>
      <c r="H73" s="156">
        <f>SUM(H75)</f>
        <v>0</v>
      </c>
      <c r="I73" s="224" t="e">
        <f t="shared" si="0"/>
        <v>#DIV/0!</v>
      </c>
    </row>
    <row r="74" spans="1:9" ht="0.75" customHeight="1" hidden="1">
      <c r="A74" s="164" t="s">
        <v>235</v>
      </c>
      <c r="B74" s="141" t="s">
        <v>43</v>
      </c>
      <c r="C74" s="159" t="s">
        <v>236</v>
      </c>
      <c r="D74" s="159" t="s">
        <v>351</v>
      </c>
      <c r="E74" s="202" t="s">
        <v>355</v>
      </c>
      <c r="F74" s="151"/>
      <c r="G74" s="107">
        <v>0</v>
      </c>
      <c r="H74" s="107">
        <v>0</v>
      </c>
      <c r="I74" s="198" t="e">
        <f t="shared" si="0"/>
        <v>#DIV/0!</v>
      </c>
    </row>
    <row r="75" spans="1:9" ht="12.75" hidden="1">
      <c r="A75" s="149" t="s">
        <v>216</v>
      </c>
      <c r="B75" s="141" t="s">
        <v>43</v>
      </c>
      <c r="C75" s="159" t="s">
        <v>236</v>
      </c>
      <c r="D75" s="159" t="s">
        <v>351</v>
      </c>
      <c r="E75" s="202" t="s">
        <v>355</v>
      </c>
      <c r="F75" s="151" t="s">
        <v>59</v>
      </c>
      <c r="G75" s="107">
        <f>SUM(G76)</f>
        <v>0</v>
      </c>
      <c r="H75" s="107">
        <f>SUM(H76)</f>
        <v>0</v>
      </c>
      <c r="I75" s="198" t="e">
        <f t="shared" si="0"/>
        <v>#DIV/0!</v>
      </c>
    </row>
    <row r="76" spans="1:9" ht="26.25" hidden="1">
      <c r="A76" s="149" t="s">
        <v>217</v>
      </c>
      <c r="B76" s="141" t="s">
        <v>43</v>
      </c>
      <c r="C76" s="159" t="s">
        <v>236</v>
      </c>
      <c r="D76" s="159" t="s">
        <v>351</v>
      </c>
      <c r="E76" s="202" t="s">
        <v>355</v>
      </c>
      <c r="F76" s="151" t="s">
        <v>62</v>
      </c>
      <c r="G76" s="107">
        <f>SUM(G77)</f>
        <v>0</v>
      </c>
      <c r="H76" s="107">
        <f>SUM(H77)</f>
        <v>0</v>
      </c>
      <c r="I76" s="198" t="e">
        <f t="shared" si="0"/>
        <v>#DIV/0!</v>
      </c>
    </row>
    <row r="77" spans="1:9" ht="26.25" hidden="1">
      <c r="A77" s="149" t="s">
        <v>219</v>
      </c>
      <c r="B77" s="141" t="s">
        <v>43</v>
      </c>
      <c r="C77" s="159" t="s">
        <v>236</v>
      </c>
      <c r="D77" s="159" t="s">
        <v>351</v>
      </c>
      <c r="E77" s="202" t="s">
        <v>355</v>
      </c>
      <c r="F77" s="151">
        <v>244</v>
      </c>
      <c r="G77" s="107">
        <v>0</v>
      </c>
      <c r="H77" s="107">
        <v>0</v>
      </c>
      <c r="I77" s="198" t="e">
        <f t="shared" si="0"/>
        <v>#DIV/0!</v>
      </c>
    </row>
    <row r="78" spans="1:9" ht="39">
      <c r="A78" s="140" t="s">
        <v>356</v>
      </c>
      <c r="B78" s="145" t="s">
        <v>43</v>
      </c>
      <c r="C78" s="157" t="s">
        <v>236</v>
      </c>
      <c r="D78" s="157" t="s">
        <v>66</v>
      </c>
      <c r="E78" s="201" t="s">
        <v>357</v>
      </c>
      <c r="F78" s="161"/>
      <c r="G78" s="107">
        <f>SUM(G79)</f>
        <v>5000</v>
      </c>
      <c r="H78" s="107">
        <f>SUM(H79)</f>
        <v>0</v>
      </c>
      <c r="I78" s="198">
        <f t="shared" si="0"/>
        <v>0</v>
      </c>
    </row>
    <row r="79" spans="1:9" ht="12.75">
      <c r="A79" s="153" t="s">
        <v>216</v>
      </c>
      <c r="B79" s="141" t="s">
        <v>43</v>
      </c>
      <c r="C79" s="159" t="s">
        <v>236</v>
      </c>
      <c r="D79" s="159" t="s">
        <v>66</v>
      </c>
      <c r="E79" s="200" t="s">
        <v>357</v>
      </c>
      <c r="F79" s="150">
        <v>200</v>
      </c>
      <c r="G79" s="107">
        <f>SUM(G80)</f>
        <v>5000</v>
      </c>
      <c r="H79" s="107">
        <v>0</v>
      </c>
      <c r="I79" s="198">
        <f t="shared" si="0"/>
        <v>0</v>
      </c>
    </row>
    <row r="80" spans="1:9" ht="26.25">
      <c r="A80" s="154" t="s">
        <v>217</v>
      </c>
      <c r="B80" s="141" t="s">
        <v>43</v>
      </c>
      <c r="C80" s="159" t="s">
        <v>236</v>
      </c>
      <c r="D80" s="159" t="s">
        <v>66</v>
      </c>
      <c r="E80" s="200" t="s">
        <v>357</v>
      </c>
      <c r="F80" s="150">
        <v>240</v>
      </c>
      <c r="G80" s="165">
        <f>SUM(G81)</f>
        <v>5000</v>
      </c>
      <c r="H80" s="165">
        <v>0</v>
      </c>
      <c r="I80" s="198">
        <f t="shared" si="0"/>
        <v>0</v>
      </c>
    </row>
    <row r="81" spans="1:9" ht="26.25">
      <c r="A81" s="149" t="s">
        <v>219</v>
      </c>
      <c r="B81" s="141" t="s">
        <v>43</v>
      </c>
      <c r="C81" s="159" t="s">
        <v>236</v>
      </c>
      <c r="D81" s="159" t="s">
        <v>66</v>
      </c>
      <c r="E81" s="200" t="s">
        <v>357</v>
      </c>
      <c r="F81" s="150">
        <v>244</v>
      </c>
      <c r="G81" s="107">
        <v>5000</v>
      </c>
      <c r="H81" s="107">
        <v>0</v>
      </c>
      <c r="I81" s="198">
        <f t="shared" si="0"/>
        <v>0</v>
      </c>
    </row>
    <row r="82" spans="1:9" ht="12.75">
      <c r="A82" s="140" t="s">
        <v>58</v>
      </c>
      <c r="B82" s="145" t="s">
        <v>43</v>
      </c>
      <c r="C82" s="157" t="s">
        <v>234</v>
      </c>
      <c r="D82" s="159"/>
      <c r="E82" s="200"/>
      <c r="F82" s="150"/>
      <c r="G82" s="156">
        <f>SUM(G83+G99)</f>
        <v>4091448.61</v>
      </c>
      <c r="H82" s="156">
        <f>SUM(H83+H99)</f>
        <v>285112.73</v>
      </c>
      <c r="I82" s="198">
        <f t="shared" si="0"/>
        <v>6.968503265644096</v>
      </c>
    </row>
    <row r="83" spans="1:9" ht="12.75">
      <c r="A83" s="166" t="s">
        <v>237</v>
      </c>
      <c r="B83" s="145" t="s">
        <v>43</v>
      </c>
      <c r="C83" s="157" t="s">
        <v>234</v>
      </c>
      <c r="D83" s="157" t="s">
        <v>238</v>
      </c>
      <c r="E83" s="199"/>
      <c r="F83" s="161"/>
      <c r="G83" s="156">
        <f>SUM(G95+G90+G84)</f>
        <v>2533848.61</v>
      </c>
      <c r="H83" s="156">
        <f>SUM(H95+H90+H84)</f>
        <v>285112.73</v>
      </c>
      <c r="I83" s="198">
        <f aca="true" t="shared" si="6" ref="I83:I139">SUM(H83/G83*100)</f>
        <v>11.252161193639742</v>
      </c>
    </row>
    <row r="84" spans="1:9" ht="12.75">
      <c r="A84" s="167" t="s">
        <v>163</v>
      </c>
      <c r="B84" s="141" t="s">
        <v>43</v>
      </c>
      <c r="C84" s="159" t="s">
        <v>234</v>
      </c>
      <c r="D84" s="159" t="s">
        <v>238</v>
      </c>
      <c r="E84" s="200" t="s">
        <v>345</v>
      </c>
      <c r="F84" s="151"/>
      <c r="G84" s="107">
        <f aca="true" t="shared" si="7" ref="G84:H86">SUM(G85)</f>
        <v>1543848.6099999999</v>
      </c>
      <c r="H84" s="107">
        <f t="shared" si="7"/>
        <v>138335.65</v>
      </c>
      <c r="I84" s="198">
        <f t="shared" si="6"/>
        <v>8.96044139975616</v>
      </c>
    </row>
    <row r="85" spans="1:9" ht="12.75">
      <c r="A85" s="167" t="s">
        <v>239</v>
      </c>
      <c r="B85" s="141" t="s">
        <v>43</v>
      </c>
      <c r="C85" s="159" t="s">
        <v>234</v>
      </c>
      <c r="D85" s="159" t="s">
        <v>238</v>
      </c>
      <c r="E85" s="200" t="s">
        <v>346</v>
      </c>
      <c r="F85" s="151"/>
      <c r="G85" s="107">
        <f t="shared" si="7"/>
        <v>1543848.6099999999</v>
      </c>
      <c r="H85" s="107">
        <f t="shared" si="7"/>
        <v>138335.65</v>
      </c>
      <c r="I85" s="198">
        <f t="shared" si="6"/>
        <v>8.96044139975616</v>
      </c>
    </row>
    <row r="86" spans="1:9" ht="12.75">
      <c r="A86" s="163" t="s">
        <v>216</v>
      </c>
      <c r="B86" s="141" t="s">
        <v>43</v>
      </c>
      <c r="C86" s="159" t="s">
        <v>234</v>
      </c>
      <c r="D86" s="159" t="s">
        <v>238</v>
      </c>
      <c r="E86" s="200" t="s">
        <v>346</v>
      </c>
      <c r="F86" s="151" t="s">
        <v>59</v>
      </c>
      <c r="G86" s="107">
        <f t="shared" si="7"/>
        <v>1543848.6099999999</v>
      </c>
      <c r="H86" s="107">
        <f t="shared" si="7"/>
        <v>138335.65</v>
      </c>
      <c r="I86" s="198">
        <f t="shared" si="6"/>
        <v>8.96044139975616</v>
      </c>
    </row>
    <row r="87" spans="1:9" ht="26.25">
      <c r="A87" s="154" t="s">
        <v>217</v>
      </c>
      <c r="B87" s="141" t="s">
        <v>43</v>
      </c>
      <c r="C87" s="159" t="s">
        <v>234</v>
      </c>
      <c r="D87" s="159" t="s">
        <v>238</v>
      </c>
      <c r="E87" s="200" t="s">
        <v>346</v>
      </c>
      <c r="F87" s="151" t="s">
        <v>62</v>
      </c>
      <c r="G87" s="107">
        <f>SUM(G89+G88)</f>
        <v>1543848.6099999999</v>
      </c>
      <c r="H87" s="107">
        <f>SUM(H89+H88)</f>
        <v>138335.65</v>
      </c>
      <c r="I87" s="198">
        <f t="shared" si="6"/>
        <v>8.96044139975616</v>
      </c>
    </row>
    <row r="88" spans="1:9" ht="26.25">
      <c r="A88" s="154" t="s">
        <v>347</v>
      </c>
      <c r="B88" s="141" t="s">
        <v>43</v>
      </c>
      <c r="C88" s="159" t="s">
        <v>234</v>
      </c>
      <c r="D88" s="159" t="s">
        <v>238</v>
      </c>
      <c r="E88" s="200" t="s">
        <v>346</v>
      </c>
      <c r="F88" s="151" t="s">
        <v>348</v>
      </c>
      <c r="G88" s="107">
        <v>36811.17</v>
      </c>
      <c r="H88" s="107">
        <v>36811.17</v>
      </c>
      <c r="I88" s="198">
        <f t="shared" si="6"/>
        <v>100</v>
      </c>
    </row>
    <row r="89" spans="1:9" ht="26.25">
      <c r="A89" s="149" t="s">
        <v>219</v>
      </c>
      <c r="B89" s="141" t="s">
        <v>43</v>
      </c>
      <c r="C89" s="159" t="s">
        <v>234</v>
      </c>
      <c r="D89" s="159" t="s">
        <v>238</v>
      </c>
      <c r="E89" s="200" t="s">
        <v>346</v>
      </c>
      <c r="F89" s="151" t="s">
        <v>55</v>
      </c>
      <c r="G89" s="107">
        <v>1507037.44</v>
      </c>
      <c r="H89" s="107">
        <v>101524.48</v>
      </c>
      <c r="I89" s="198">
        <f t="shared" si="6"/>
        <v>6.736692619925885</v>
      </c>
    </row>
    <row r="90" spans="1:9" ht="26.25">
      <c r="A90" s="140" t="s">
        <v>315</v>
      </c>
      <c r="B90" s="145" t="s">
        <v>43</v>
      </c>
      <c r="C90" s="157" t="s">
        <v>234</v>
      </c>
      <c r="D90" s="157" t="s">
        <v>238</v>
      </c>
      <c r="E90" s="199" t="s">
        <v>349</v>
      </c>
      <c r="F90" s="161"/>
      <c r="G90" s="156">
        <f>SUM(G91)</f>
        <v>990000</v>
      </c>
      <c r="H90" s="156">
        <f>SUM(H91)</f>
        <v>146777.08</v>
      </c>
      <c r="I90" s="198">
        <f t="shared" si="6"/>
        <v>14.825967676767677</v>
      </c>
    </row>
    <row r="91" spans="1:9" ht="12.75">
      <c r="A91" s="149" t="s">
        <v>216</v>
      </c>
      <c r="B91" s="141" t="s">
        <v>43</v>
      </c>
      <c r="C91" s="159" t="s">
        <v>234</v>
      </c>
      <c r="D91" s="159" t="s">
        <v>238</v>
      </c>
      <c r="E91" s="200" t="s">
        <v>349</v>
      </c>
      <c r="F91" s="151" t="s">
        <v>59</v>
      </c>
      <c r="G91" s="107">
        <f>SUM(G92)</f>
        <v>990000</v>
      </c>
      <c r="H91" s="107">
        <f>SUM(H92)</f>
        <v>146777.08</v>
      </c>
      <c r="I91" s="198">
        <f t="shared" si="6"/>
        <v>14.825967676767677</v>
      </c>
    </row>
    <row r="92" spans="1:9" ht="26.25">
      <c r="A92" s="149" t="s">
        <v>217</v>
      </c>
      <c r="B92" s="141" t="s">
        <v>43</v>
      </c>
      <c r="C92" s="159" t="s">
        <v>234</v>
      </c>
      <c r="D92" s="159" t="s">
        <v>238</v>
      </c>
      <c r="E92" s="200" t="s">
        <v>349</v>
      </c>
      <c r="F92" s="151" t="s">
        <v>62</v>
      </c>
      <c r="G92" s="107">
        <f>SUM(G94+G93)</f>
        <v>990000</v>
      </c>
      <c r="H92" s="107">
        <f>SUM(H94+H93)</f>
        <v>146777.08</v>
      </c>
      <c r="I92" s="198">
        <f t="shared" si="6"/>
        <v>14.825967676767677</v>
      </c>
    </row>
    <row r="93" spans="1:9" ht="26.25" hidden="1">
      <c r="A93" s="149" t="s">
        <v>347</v>
      </c>
      <c r="B93" s="141" t="s">
        <v>43</v>
      </c>
      <c r="C93" s="159" t="s">
        <v>234</v>
      </c>
      <c r="D93" s="159" t="s">
        <v>238</v>
      </c>
      <c r="E93" s="200" t="s">
        <v>349</v>
      </c>
      <c r="F93" s="151" t="s">
        <v>348</v>
      </c>
      <c r="G93" s="107">
        <v>0</v>
      </c>
      <c r="H93" s="107">
        <v>0</v>
      </c>
      <c r="I93" s="198" t="e">
        <f t="shared" si="6"/>
        <v>#DIV/0!</v>
      </c>
    </row>
    <row r="94" spans="1:9" ht="26.25">
      <c r="A94" s="149" t="s">
        <v>219</v>
      </c>
      <c r="B94" s="141" t="s">
        <v>43</v>
      </c>
      <c r="C94" s="159" t="s">
        <v>234</v>
      </c>
      <c r="D94" s="159" t="s">
        <v>238</v>
      </c>
      <c r="E94" s="200" t="s">
        <v>349</v>
      </c>
      <c r="F94" s="151" t="s">
        <v>55</v>
      </c>
      <c r="G94" s="107">
        <v>990000</v>
      </c>
      <c r="H94" s="107">
        <v>146777.08</v>
      </c>
      <c r="I94" s="198">
        <f t="shared" si="6"/>
        <v>14.825967676767677</v>
      </c>
    </row>
    <row r="95" spans="1:9" ht="26.25" hidden="1">
      <c r="A95" s="140" t="s">
        <v>316</v>
      </c>
      <c r="B95" s="145" t="s">
        <v>43</v>
      </c>
      <c r="C95" s="157" t="s">
        <v>234</v>
      </c>
      <c r="D95" s="157" t="s">
        <v>238</v>
      </c>
      <c r="E95" s="199" t="s">
        <v>329</v>
      </c>
      <c r="F95" s="161" t="s">
        <v>47</v>
      </c>
      <c r="G95" s="156">
        <f aca="true" t="shared" si="8" ref="G95:H97">SUM(G96)</f>
        <v>0</v>
      </c>
      <c r="H95" s="156">
        <f t="shared" si="8"/>
        <v>0</v>
      </c>
      <c r="I95" s="198" t="e">
        <f t="shared" si="6"/>
        <v>#DIV/0!</v>
      </c>
    </row>
    <row r="96" spans="1:9" ht="12.75" hidden="1">
      <c r="A96" s="149" t="s">
        <v>216</v>
      </c>
      <c r="B96" s="141" t="s">
        <v>43</v>
      </c>
      <c r="C96" s="159" t="s">
        <v>234</v>
      </c>
      <c r="D96" s="159" t="s">
        <v>238</v>
      </c>
      <c r="E96" s="200" t="s">
        <v>329</v>
      </c>
      <c r="F96" s="151" t="s">
        <v>59</v>
      </c>
      <c r="G96" s="107">
        <f t="shared" si="8"/>
        <v>0</v>
      </c>
      <c r="H96" s="107">
        <f t="shared" si="8"/>
        <v>0</v>
      </c>
      <c r="I96" s="198" t="e">
        <f t="shared" si="6"/>
        <v>#DIV/0!</v>
      </c>
    </row>
    <row r="97" spans="1:9" ht="26.25" hidden="1">
      <c r="A97" s="149" t="s">
        <v>217</v>
      </c>
      <c r="B97" s="141" t="s">
        <v>43</v>
      </c>
      <c r="C97" s="159" t="s">
        <v>234</v>
      </c>
      <c r="D97" s="159" t="s">
        <v>238</v>
      </c>
      <c r="E97" s="200" t="s">
        <v>329</v>
      </c>
      <c r="F97" s="151" t="s">
        <v>62</v>
      </c>
      <c r="G97" s="107">
        <f t="shared" si="8"/>
        <v>0</v>
      </c>
      <c r="H97" s="107">
        <f t="shared" si="8"/>
        <v>0</v>
      </c>
      <c r="I97" s="198" t="e">
        <f t="shared" si="6"/>
        <v>#DIV/0!</v>
      </c>
    </row>
    <row r="98" spans="1:9" ht="26.25" hidden="1">
      <c r="A98" s="149" t="s">
        <v>219</v>
      </c>
      <c r="B98" s="141" t="s">
        <v>43</v>
      </c>
      <c r="C98" s="159" t="s">
        <v>234</v>
      </c>
      <c r="D98" s="159" t="s">
        <v>238</v>
      </c>
      <c r="E98" s="200" t="s">
        <v>329</v>
      </c>
      <c r="F98" s="151" t="s">
        <v>55</v>
      </c>
      <c r="G98" s="107">
        <v>0</v>
      </c>
      <c r="H98" s="107">
        <v>0</v>
      </c>
      <c r="I98" s="198" t="e">
        <f t="shared" si="6"/>
        <v>#DIV/0!</v>
      </c>
    </row>
    <row r="99" spans="1:9" ht="12.75">
      <c r="A99" s="140" t="s">
        <v>240</v>
      </c>
      <c r="B99" s="145" t="s">
        <v>43</v>
      </c>
      <c r="C99" s="157" t="s">
        <v>234</v>
      </c>
      <c r="D99" s="157" t="s">
        <v>241</v>
      </c>
      <c r="E99" s="199" t="s">
        <v>404</v>
      </c>
      <c r="F99" s="161"/>
      <c r="G99" s="156">
        <f aca="true" t="shared" si="9" ref="G99:H102">SUM(G100)</f>
        <v>1557600</v>
      </c>
      <c r="H99" s="156">
        <f t="shared" si="9"/>
        <v>0</v>
      </c>
      <c r="I99" s="198">
        <f t="shared" si="6"/>
        <v>0</v>
      </c>
    </row>
    <row r="100" spans="1:9" ht="26.25">
      <c r="A100" s="149" t="s">
        <v>403</v>
      </c>
      <c r="B100" s="141" t="s">
        <v>43</v>
      </c>
      <c r="C100" s="159" t="s">
        <v>234</v>
      </c>
      <c r="D100" s="159" t="s">
        <v>241</v>
      </c>
      <c r="E100" s="200" t="s">
        <v>404</v>
      </c>
      <c r="F100" s="151"/>
      <c r="G100" s="107">
        <f t="shared" si="9"/>
        <v>1557600</v>
      </c>
      <c r="H100" s="107">
        <f t="shared" si="9"/>
        <v>0</v>
      </c>
      <c r="I100" s="198">
        <f t="shared" si="6"/>
        <v>0</v>
      </c>
    </row>
    <row r="101" spans="1:9" ht="12.75">
      <c r="A101" s="163" t="s">
        <v>216</v>
      </c>
      <c r="B101" s="141" t="s">
        <v>43</v>
      </c>
      <c r="C101" s="159" t="s">
        <v>234</v>
      </c>
      <c r="D101" s="159" t="s">
        <v>241</v>
      </c>
      <c r="E101" s="200" t="s">
        <v>404</v>
      </c>
      <c r="F101" s="151" t="s">
        <v>59</v>
      </c>
      <c r="G101" s="107">
        <f t="shared" si="9"/>
        <v>1557600</v>
      </c>
      <c r="H101" s="107">
        <f t="shared" si="9"/>
        <v>0</v>
      </c>
      <c r="I101" s="198">
        <f t="shared" si="6"/>
        <v>0</v>
      </c>
    </row>
    <row r="102" spans="1:9" ht="26.25">
      <c r="A102" s="154" t="s">
        <v>217</v>
      </c>
      <c r="B102" s="141" t="s">
        <v>43</v>
      </c>
      <c r="C102" s="159" t="s">
        <v>234</v>
      </c>
      <c r="D102" s="159" t="s">
        <v>241</v>
      </c>
      <c r="E102" s="200" t="s">
        <v>404</v>
      </c>
      <c r="F102" s="151" t="s">
        <v>62</v>
      </c>
      <c r="G102" s="107">
        <f t="shared" si="9"/>
        <v>1557600</v>
      </c>
      <c r="H102" s="107">
        <f t="shared" si="9"/>
        <v>0</v>
      </c>
      <c r="I102" s="198">
        <f t="shared" si="6"/>
        <v>0</v>
      </c>
    </row>
    <row r="103" spans="1:9" ht="26.25">
      <c r="A103" s="149" t="s">
        <v>219</v>
      </c>
      <c r="B103" s="141" t="s">
        <v>43</v>
      </c>
      <c r="C103" s="159" t="s">
        <v>234</v>
      </c>
      <c r="D103" s="159" t="s">
        <v>241</v>
      </c>
      <c r="E103" s="200" t="s">
        <v>404</v>
      </c>
      <c r="F103" s="151" t="s">
        <v>55</v>
      </c>
      <c r="G103" s="107">
        <v>1557600</v>
      </c>
      <c r="H103" s="107">
        <v>0</v>
      </c>
      <c r="I103" s="198">
        <f t="shared" si="6"/>
        <v>0</v>
      </c>
    </row>
    <row r="104" spans="1:9" ht="15" customHeight="1">
      <c r="A104" s="140" t="s">
        <v>63</v>
      </c>
      <c r="B104" s="141" t="s">
        <v>43</v>
      </c>
      <c r="C104" s="168" t="s">
        <v>242</v>
      </c>
      <c r="D104" s="168"/>
      <c r="E104" s="199"/>
      <c r="F104" s="169"/>
      <c r="G104" s="170">
        <f>SUM(G106+G114+G118+G122+G110)</f>
        <v>771505.76</v>
      </c>
      <c r="H104" s="170">
        <f>SUM(H106+H114+H118+H122+H110)</f>
        <v>484914</v>
      </c>
      <c r="I104" s="198">
        <f t="shared" si="6"/>
        <v>62.85293320428353</v>
      </c>
    </row>
    <row r="105" spans="1:9" ht="12.75">
      <c r="A105" s="171" t="s">
        <v>85</v>
      </c>
      <c r="B105" s="145" t="s">
        <v>43</v>
      </c>
      <c r="C105" s="168" t="s">
        <v>242</v>
      </c>
      <c r="D105" s="168" t="s">
        <v>243</v>
      </c>
      <c r="E105" s="199" t="s">
        <v>359</v>
      </c>
      <c r="F105" s="169"/>
      <c r="G105" s="170">
        <f>SUM(G107)</f>
        <v>5000</v>
      </c>
      <c r="H105" s="170">
        <f>SUM(H107)</f>
        <v>0</v>
      </c>
      <c r="I105" s="198">
        <f t="shared" si="6"/>
        <v>0</v>
      </c>
    </row>
    <row r="106" spans="1:9" ht="28.5" customHeight="1">
      <c r="A106" s="171" t="s">
        <v>318</v>
      </c>
      <c r="B106" s="145" t="s">
        <v>43</v>
      </c>
      <c r="C106" s="168" t="s">
        <v>242</v>
      </c>
      <c r="D106" s="168" t="s">
        <v>243</v>
      </c>
      <c r="E106" s="199" t="s">
        <v>358</v>
      </c>
      <c r="F106" s="169"/>
      <c r="G106" s="170">
        <f aca="true" t="shared" si="10" ref="G106:H108">SUM(G107)</f>
        <v>5000</v>
      </c>
      <c r="H106" s="170">
        <f t="shared" si="10"/>
        <v>0</v>
      </c>
      <c r="I106" s="198">
        <f t="shared" si="6"/>
        <v>0</v>
      </c>
    </row>
    <row r="107" spans="1:9" ht="12.75">
      <c r="A107" s="153" t="s">
        <v>216</v>
      </c>
      <c r="B107" s="141" t="s">
        <v>43</v>
      </c>
      <c r="C107" s="172" t="s">
        <v>242</v>
      </c>
      <c r="D107" s="172" t="s">
        <v>243</v>
      </c>
      <c r="E107" s="200" t="s">
        <v>358</v>
      </c>
      <c r="F107" s="173" t="s">
        <v>59</v>
      </c>
      <c r="G107" s="174">
        <f t="shared" si="10"/>
        <v>5000</v>
      </c>
      <c r="H107" s="174">
        <f t="shared" si="10"/>
        <v>0</v>
      </c>
      <c r="I107" s="198">
        <f t="shared" si="6"/>
        <v>0</v>
      </c>
    </row>
    <row r="108" spans="1:9" ht="26.25">
      <c r="A108" s="154" t="s">
        <v>217</v>
      </c>
      <c r="B108" s="141" t="s">
        <v>43</v>
      </c>
      <c r="C108" s="172" t="s">
        <v>242</v>
      </c>
      <c r="D108" s="172" t="s">
        <v>243</v>
      </c>
      <c r="E108" s="200" t="s">
        <v>358</v>
      </c>
      <c r="F108" s="173" t="s">
        <v>62</v>
      </c>
      <c r="G108" s="175">
        <f t="shared" si="10"/>
        <v>5000</v>
      </c>
      <c r="H108" s="175">
        <f t="shared" si="10"/>
        <v>0</v>
      </c>
      <c r="I108" s="198">
        <f t="shared" si="6"/>
        <v>0</v>
      </c>
    </row>
    <row r="109" spans="1:9" ht="27.75" customHeight="1">
      <c r="A109" s="149" t="s">
        <v>219</v>
      </c>
      <c r="B109" s="141" t="s">
        <v>43</v>
      </c>
      <c r="C109" s="172" t="s">
        <v>242</v>
      </c>
      <c r="D109" s="172" t="s">
        <v>243</v>
      </c>
      <c r="E109" s="200" t="s">
        <v>358</v>
      </c>
      <c r="F109" s="173" t="s">
        <v>55</v>
      </c>
      <c r="G109" s="174">
        <v>5000</v>
      </c>
      <c r="H109" s="174">
        <v>0</v>
      </c>
      <c r="I109" s="198">
        <f t="shared" si="6"/>
        <v>0</v>
      </c>
    </row>
    <row r="110" spans="1:9" ht="27.75" customHeight="1" hidden="1">
      <c r="A110" s="140" t="s">
        <v>321</v>
      </c>
      <c r="B110" s="145" t="s">
        <v>43</v>
      </c>
      <c r="C110" s="168" t="s">
        <v>242</v>
      </c>
      <c r="D110" s="168" t="s">
        <v>243</v>
      </c>
      <c r="E110" s="199" t="s">
        <v>322</v>
      </c>
      <c r="F110" s="217" t="s">
        <v>47</v>
      </c>
      <c r="G110" s="170">
        <f aca="true" t="shared" si="11" ref="G110:H112">SUM(G111)</f>
        <v>0</v>
      </c>
      <c r="H110" s="170">
        <f t="shared" si="11"/>
        <v>0</v>
      </c>
      <c r="I110" s="198" t="e">
        <f t="shared" si="6"/>
        <v>#DIV/0!</v>
      </c>
    </row>
    <row r="111" spans="1:9" ht="18" customHeight="1" hidden="1">
      <c r="A111" s="149" t="s">
        <v>216</v>
      </c>
      <c r="B111" s="141" t="s">
        <v>43</v>
      </c>
      <c r="C111" s="172" t="s">
        <v>242</v>
      </c>
      <c r="D111" s="172" t="s">
        <v>243</v>
      </c>
      <c r="E111" s="200" t="s">
        <v>322</v>
      </c>
      <c r="F111" s="216" t="s">
        <v>59</v>
      </c>
      <c r="G111" s="174">
        <f t="shared" si="11"/>
        <v>0</v>
      </c>
      <c r="H111" s="174">
        <f t="shared" si="11"/>
        <v>0</v>
      </c>
      <c r="I111" s="198" t="e">
        <f t="shared" si="6"/>
        <v>#DIV/0!</v>
      </c>
    </row>
    <row r="112" spans="1:9" ht="27.75" customHeight="1" hidden="1">
      <c r="A112" s="149" t="s">
        <v>217</v>
      </c>
      <c r="B112" s="141" t="s">
        <v>43</v>
      </c>
      <c r="C112" s="172" t="s">
        <v>242</v>
      </c>
      <c r="D112" s="172" t="s">
        <v>243</v>
      </c>
      <c r="E112" s="200" t="s">
        <v>322</v>
      </c>
      <c r="F112" s="216" t="s">
        <v>62</v>
      </c>
      <c r="G112" s="174">
        <f t="shared" si="11"/>
        <v>0</v>
      </c>
      <c r="H112" s="174">
        <f t="shared" si="11"/>
        <v>0</v>
      </c>
      <c r="I112" s="198" t="e">
        <f t="shared" si="6"/>
        <v>#DIV/0!</v>
      </c>
    </row>
    <row r="113" spans="1:9" ht="27.75" customHeight="1" hidden="1">
      <c r="A113" s="149" t="s">
        <v>219</v>
      </c>
      <c r="B113" s="141" t="s">
        <v>43</v>
      </c>
      <c r="C113" s="172" t="s">
        <v>242</v>
      </c>
      <c r="D113" s="172" t="s">
        <v>243</v>
      </c>
      <c r="E113" s="200" t="s">
        <v>322</v>
      </c>
      <c r="F113" s="216" t="s">
        <v>55</v>
      </c>
      <c r="G113" s="174">
        <v>0</v>
      </c>
      <c r="H113" s="174">
        <v>0</v>
      </c>
      <c r="I113" s="198" t="e">
        <f t="shared" si="6"/>
        <v>#DIV/0!</v>
      </c>
    </row>
    <row r="114" spans="1:9" ht="28.5" customHeight="1" hidden="1">
      <c r="A114" s="140" t="s">
        <v>317</v>
      </c>
      <c r="B114" s="145" t="s">
        <v>43</v>
      </c>
      <c r="C114" s="168" t="s">
        <v>242</v>
      </c>
      <c r="D114" s="168" t="s">
        <v>236</v>
      </c>
      <c r="E114" s="199" t="s">
        <v>319</v>
      </c>
      <c r="F114" s="216" t="s">
        <v>47</v>
      </c>
      <c r="G114" s="170">
        <f>SUM(G115)</f>
        <v>0</v>
      </c>
      <c r="H114" s="170">
        <f>SUM(H115)</f>
        <v>0</v>
      </c>
      <c r="I114" s="198" t="e">
        <f t="shared" si="6"/>
        <v>#DIV/0!</v>
      </c>
    </row>
    <row r="115" spans="1:9" ht="17.25" customHeight="1" hidden="1">
      <c r="A115" s="149" t="s">
        <v>216</v>
      </c>
      <c r="B115" s="141" t="s">
        <v>43</v>
      </c>
      <c r="C115" s="172" t="s">
        <v>242</v>
      </c>
      <c r="D115" s="172" t="s">
        <v>236</v>
      </c>
      <c r="E115" s="200" t="s">
        <v>319</v>
      </c>
      <c r="F115" s="216" t="s">
        <v>59</v>
      </c>
      <c r="G115" s="174">
        <f>SUM(G117)</f>
        <v>0</v>
      </c>
      <c r="H115" s="174">
        <f>SUM(H117)</f>
        <v>0</v>
      </c>
      <c r="I115" s="198" t="e">
        <f t="shared" si="6"/>
        <v>#DIV/0!</v>
      </c>
    </row>
    <row r="116" spans="1:9" ht="28.5" customHeight="1" hidden="1">
      <c r="A116" s="149" t="s">
        <v>217</v>
      </c>
      <c r="B116" s="141" t="s">
        <v>43</v>
      </c>
      <c r="C116" s="172" t="s">
        <v>242</v>
      </c>
      <c r="D116" s="172" t="s">
        <v>236</v>
      </c>
      <c r="E116" s="200" t="s">
        <v>319</v>
      </c>
      <c r="F116" s="216" t="s">
        <v>62</v>
      </c>
      <c r="G116" s="174">
        <f>SUM(G117)</f>
        <v>0</v>
      </c>
      <c r="H116" s="174">
        <f>SUM(H117)</f>
        <v>0</v>
      </c>
      <c r="I116" s="198" t="e">
        <f t="shared" si="6"/>
        <v>#DIV/0!</v>
      </c>
    </row>
    <row r="117" spans="1:9" ht="24" customHeight="1" hidden="1">
      <c r="A117" s="149" t="s">
        <v>219</v>
      </c>
      <c r="B117" s="141" t="s">
        <v>43</v>
      </c>
      <c r="C117" s="172" t="s">
        <v>242</v>
      </c>
      <c r="D117" s="172" t="s">
        <v>236</v>
      </c>
      <c r="E117" s="200" t="s">
        <v>319</v>
      </c>
      <c r="F117" s="216" t="s">
        <v>55</v>
      </c>
      <c r="G117" s="174">
        <v>0</v>
      </c>
      <c r="H117" s="174">
        <v>0</v>
      </c>
      <c r="I117" s="198" t="e">
        <f t="shared" si="6"/>
        <v>#DIV/0!</v>
      </c>
    </row>
    <row r="118" spans="1:9" ht="18" customHeight="1" hidden="1">
      <c r="A118" s="140" t="s">
        <v>244</v>
      </c>
      <c r="B118" s="145" t="s">
        <v>43</v>
      </c>
      <c r="C118" s="168" t="s">
        <v>242</v>
      </c>
      <c r="D118" s="168" t="s">
        <v>236</v>
      </c>
      <c r="E118" s="199" t="s">
        <v>320</v>
      </c>
      <c r="F118" s="176"/>
      <c r="G118" s="177">
        <f aca="true" t="shared" si="12" ref="G118:H120">SUM(G119)</f>
        <v>0</v>
      </c>
      <c r="H118" s="177">
        <f t="shared" si="12"/>
        <v>0</v>
      </c>
      <c r="I118" s="198" t="e">
        <f t="shared" si="6"/>
        <v>#DIV/0!</v>
      </c>
    </row>
    <row r="119" spans="1:9" ht="12.75" hidden="1">
      <c r="A119" s="153" t="s">
        <v>216</v>
      </c>
      <c r="B119" s="141" t="s">
        <v>43</v>
      </c>
      <c r="C119" s="172" t="s">
        <v>242</v>
      </c>
      <c r="D119" s="172" t="s">
        <v>236</v>
      </c>
      <c r="E119" s="200" t="s">
        <v>320</v>
      </c>
      <c r="F119" s="176" t="s">
        <v>59</v>
      </c>
      <c r="G119" s="177">
        <f t="shared" si="12"/>
        <v>0</v>
      </c>
      <c r="H119" s="177">
        <f t="shared" si="12"/>
        <v>0</v>
      </c>
      <c r="I119" s="198" t="e">
        <f t="shared" si="6"/>
        <v>#DIV/0!</v>
      </c>
    </row>
    <row r="120" spans="1:9" ht="26.25" hidden="1">
      <c r="A120" s="154" t="s">
        <v>217</v>
      </c>
      <c r="B120" s="145" t="s">
        <v>43</v>
      </c>
      <c r="C120" s="172" t="s">
        <v>242</v>
      </c>
      <c r="D120" s="172" t="s">
        <v>236</v>
      </c>
      <c r="E120" s="200" t="s">
        <v>320</v>
      </c>
      <c r="F120" s="176" t="s">
        <v>62</v>
      </c>
      <c r="G120" s="177">
        <f t="shared" si="12"/>
        <v>0</v>
      </c>
      <c r="H120" s="177">
        <f t="shared" si="12"/>
        <v>0</v>
      </c>
      <c r="I120" s="198" t="e">
        <f t="shared" si="6"/>
        <v>#DIV/0!</v>
      </c>
    </row>
    <row r="121" spans="1:9" ht="26.25" hidden="1">
      <c r="A121" s="149" t="s">
        <v>219</v>
      </c>
      <c r="B121" s="141" t="s">
        <v>43</v>
      </c>
      <c r="C121" s="172" t="s">
        <v>242</v>
      </c>
      <c r="D121" s="172" t="s">
        <v>236</v>
      </c>
      <c r="E121" s="200" t="s">
        <v>320</v>
      </c>
      <c r="F121" s="176" t="s">
        <v>55</v>
      </c>
      <c r="G121" s="175">
        <v>0</v>
      </c>
      <c r="H121" s="175">
        <v>0</v>
      </c>
      <c r="I121" s="198" t="e">
        <f t="shared" si="6"/>
        <v>#DIV/0!</v>
      </c>
    </row>
    <row r="122" spans="1:9" ht="12.75">
      <c r="A122" s="209" t="s">
        <v>65</v>
      </c>
      <c r="B122" s="145" t="s">
        <v>43</v>
      </c>
      <c r="C122" s="145" t="s">
        <v>64</v>
      </c>
      <c r="D122" s="157" t="s">
        <v>57</v>
      </c>
      <c r="E122" s="199"/>
      <c r="F122" s="161"/>
      <c r="G122" s="177">
        <f>SUM(G123+G134+G127+G130)</f>
        <v>766505.76</v>
      </c>
      <c r="H122" s="177">
        <f>SUM(H123+H134+H127+H130)</f>
        <v>484914</v>
      </c>
      <c r="I122" s="198">
        <f t="shared" si="6"/>
        <v>63.26292968757339</v>
      </c>
    </row>
    <row r="123" spans="1:9" ht="12.75">
      <c r="A123" s="207" t="s">
        <v>277</v>
      </c>
      <c r="B123" s="145" t="s">
        <v>43</v>
      </c>
      <c r="C123" s="157" t="s">
        <v>242</v>
      </c>
      <c r="D123" s="157" t="s">
        <v>57</v>
      </c>
      <c r="E123" s="199" t="s">
        <v>360</v>
      </c>
      <c r="F123" s="178"/>
      <c r="G123" s="177">
        <f aca="true" t="shared" si="13" ref="G123:H125">SUM(G124)</f>
        <v>357463.76</v>
      </c>
      <c r="H123" s="177">
        <f t="shared" si="13"/>
        <v>80872</v>
      </c>
      <c r="I123" s="198">
        <f t="shared" si="6"/>
        <v>22.623831853612238</v>
      </c>
    </row>
    <row r="124" spans="1:9" ht="12.75">
      <c r="A124" s="153" t="s">
        <v>216</v>
      </c>
      <c r="B124" s="141" t="s">
        <v>43</v>
      </c>
      <c r="C124" s="159" t="s">
        <v>242</v>
      </c>
      <c r="D124" s="159" t="s">
        <v>57</v>
      </c>
      <c r="E124" s="200" t="s">
        <v>360</v>
      </c>
      <c r="F124" s="179" t="s">
        <v>59</v>
      </c>
      <c r="G124" s="175">
        <f t="shared" si="13"/>
        <v>357463.76</v>
      </c>
      <c r="H124" s="175">
        <f t="shared" si="13"/>
        <v>80872</v>
      </c>
      <c r="I124" s="198">
        <f t="shared" si="6"/>
        <v>22.623831853612238</v>
      </c>
    </row>
    <row r="125" spans="1:9" ht="26.25">
      <c r="A125" s="154" t="s">
        <v>217</v>
      </c>
      <c r="B125" s="141" t="s">
        <v>43</v>
      </c>
      <c r="C125" s="159" t="s">
        <v>242</v>
      </c>
      <c r="D125" s="159" t="s">
        <v>57</v>
      </c>
      <c r="E125" s="200" t="s">
        <v>360</v>
      </c>
      <c r="F125" s="179" t="s">
        <v>62</v>
      </c>
      <c r="G125" s="175">
        <f t="shared" si="13"/>
        <v>357463.76</v>
      </c>
      <c r="H125" s="175">
        <f t="shared" si="13"/>
        <v>80872</v>
      </c>
      <c r="I125" s="198">
        <f t="shared" si="6"/>
        <v>22.623831853612238</v>
      </c>
    </row>
    <row r="126" spans="1:9" ht="26.25">
      <c r="A126" s="149" t="s">
        <v>219</v>
      </c>
      <c r="B126" s="141" t="s">
        <v>43</v>
      </c>
      <c r="C126" s="159" t="s">
        <v>242</v>
      </c>
      <c r="D126" s="159" t="s">
        <v>57</v>
      </c>
      <c r="E126" s="200" t="s">
        <v>360</v>
      </c>
      <c r="F126" s="150">
        <v>244</v>
      </c>
      <c r="G126" s="175">
        <v>357463.76</v>
      </c>
      <c r="H126" s="175">
        <v>80872</v>
      </c>
      <c r="I126" s="198">
        <f>SUM(H126/G126*100)</f>
        <v>22.623831853612238</v>
      </c>
    </row>
    <row r="127" spans="1:9" ht="12.75" hidden="1">
      <c r="A127" s="154" t="s">
        <v>220</v>
      </c>
      <c r="B127" s="145" t="s">
        <v>43</v>
      </c>
      <c r="C127" s="157" t="s">
        <v>242</v>
      </c>
      <c r="D127" s="157" t="s">
        <v>57</v>
      </c>
      <c r="E127" s="199" t="s">
        <v>278</v>
      </c>
      <c r="F127" s="178" t="s">
        <v>323</v>
      </c>
      <c r="G127" s="177">
        <f>SUM(G128)</f>
        <v>0</v>
      </c>
      <c r="H127" s="177">
        <f>SUM(H128)</f>
        <v>0</v>
      </c>
      <c r="I127" s="198" t="e">
        <f t="shared" si="6"/>
        <v>#DIV/0!</v>
      </c>
    </row>
    <row r="128" spans="1:9" ht="12.75" hidden="1">
      <c r="A128" s="154"/>
      <c r="B128" s="145" t="s">
        <v>43</v>
      </c>
      <c r="C128" s="159" t="s">
        <v>242</v>
      </c>
      <c r="D128" s="159" t="s">
        <v>57</v>
      </c>
      <c r="E128" s="200" t="s">
        <v>278</v>
      </c>
      <c r="F128" s="179" t="s">
        <v>324</v>
      </c>
      <c r="G128" s="175">
        <f>SUM(G129)</f>
        <v>0</v>
      </c>
      <c r="H128" s="175">
        <f>SUM(H129)</f>
        <v>0</v>
      </c>
      <c r="I128" s="198" t="e">
        <f t="shared" si="6"/>
        <v>#DIV/0!</v>
      </c>
    </row>
    <row r="129" spans="1:9" ht="12.75" hidden="1">
      <c r="A129" s="154"/>
      <c r="B129" s="145" t="s">
        <v>43</v>
      </c>
      <c r="C129" s="159" t="s">
        <v>242</v>
      </c>
      <c r="D129" s="159" t="s">
        <v>57</v>
      </c>
      <c r="E129" s="200" t="s">
        <v>278</v>
      </c>
      <c r="F129" s="179" t="s">
        <v>325</v>
      </c>
      <c r="G129" s="175">
        <v>0</v>
      </c>
      <c r="H129" s="175">
        <v>0</v>
      </c>
      <c r="I129" s="198" t="e">
        <f t="shared" si="6"/>
        <v>#DIV/0!</v>
      </c>
    </row>
    <row r="130" spans="1:9" ht="26.25">
      <c r="A130" s="225" t="s">
        <v>381</v>
      </c>
      <c r="B130" s="145" t="s">
        <v>43</v>
      </c>
      <c r="C130" s="157" t="s">
        <v>242</v>
      </c>
      <c r="D130" s="157" t="s">
        <v>57</v>
      </c>
      <c r="E130" s="199" t="s">
        <v>382</v>
      </c>
      <c r="F130" s="178"/>
      <c r="G130" s="177">
        <f aca="true" t="shared" si="14" ref="G130:H132">SUM(G131)</f>
        <v>5000</v>
      </c>
      <c r="H130" s="177">
        <f t="shared" si="14"/>
        <v>0</v>
      </c>
      <c r="I130" s="224">
        <f t="shared" si="6"/>
        <v>0</v>
      </c>
    </row>
    <row r="131" spans="1:9" ht="12.75">
      <c r="A131" s="153" t="s">
        <v>216</v>
      </c>
      <c r="B131" s="141" t="s">
        <v>43</v>
      </c>
      <c r="C131" s="159" t="s">
        <v>242</v>
      </c>
      <c r="D131" s="159" t="s">
        <v>57</v>
      </c>
      <c r="E131" s="200" t="s">
        <v>382</v>
      </c>
      <c r="F131" s="179" t="s">
        <v>59</v>
      </c>
      <c r="G131" s="175">
        <f t="shared" si="14"/>
        <v>5000</v>
      </c>
      <c r="H131" s="175">
        <f t="shared" si="14"/>
        <v>0</v>
      </c>
      <c r="I131" s="198">
        <f t="shared" si="6"/>
        <v>0</v>
      </c>
    </row>
    <row r="132" spans="1:9" ht="26.25">
      <c r="A132" s="154" t="s">
        <v>217</v>
      </c>
      <c r="B132" s="141" t="s">
        <v>43</v>
      </c>
      <c r="C132" s="159" t="s">
        <v>242</v>
      </c>
      <c r="D132" s="159" t="s">
        <v>57</v>
      </c>
      <c r="E132" s="200" t="s">
        <v>382</v>
      </c>
      <c r="F132" s="179" t="s">
        <v>62</v>
      </c>
      <c r="G132" s="175">
        <f t="shared" si="14"/>
        <v>5000</v>
      </c>
      <c r="H132" s="175">
        <f t="shared" si="14"/>
        <v>0</v>
      </c>
      <c r="I132" s="198">
        <f t="shared" si="6"/>
        <v>0</v>
      </c>
    </row>
    <row r="133" spans="1:9" ht="26.25">
      <c r="A133" s="149" t="s">
        <v>219</v>
      </c>
      <c r="B133" s="141" t="s">
        <v>43</v>
      </c>
      <c r="C133" s="159" t="s">
        <v>242</v>
      </c>
      <c r="D133" s="159" t="s">
        <v>57</v>
      </c>
      <c r="E133" s="200" t="s">
        <v>382</v>
      </c>
      <c r="F133" s="179">
        <v>244</v>
      </c>
      <c r="G133" s="175">
        <v>5000</v>
      </c>
      <c r="H133" s="175">
        <v>0</v>
      </c>
      <c r="I133" s="198">
        <f t="shared" si="6"/>
        <v>0</v>
      </c>
    </row>
    <row r="134" spans="1:9" ht="18" customHeight="1">
      <c r="A134" s="140" t="s">
        <v>244</v>
      </c>
      <c r="B134" s="141" t="s">
        <v>43</v>
      </c>
      <c r="C134" s="145" t="s">
        <v>64</v>
      </c>
      <c r="D134" s="145" t="s">
        <v>57</v>
      </c>
      <c r="E134" s="199" t="s">
        <v>383</v>
      </c>
      <c r="F134" s="146"/>
      <c r="G134" s="177">
        <f aca="true" t="shared" si="15" ref="G134:H136">SUM(G135)</f>
        <v>404042</v>
      </c>
      <c r="H134" s="177">
        <f t="shared" si="15"/>
        <v>404042</v>
      </c>
      <c r="I134" s="198">
        <f t="shared" si="6"/>
        <v>100</v>
      </c>
    </row>
    <row r="135" spans="1:9" ht="12.75">
      <c r="A135" s="153" t="s">
        <v>216</v>
      </c>
      <c r="B135" s="145" t="s">
        <v>43</v>
      </c>
      <c r="C135" s="159" t="s">
        <v>242</v>
      </c>
      <c r="D135" s="159" t="s">
        <v>57</v>
      </c>
      <c r="E135" s="200" t="s">
        <v>383</v>
      </c>
      <c r="F135" s="150">
        <v>200</v>
      </c>
      <c r="G135" s="175">
        <f t="shared" si="15"/>
        <v>404042</v>
      </c>
      <c r="H135" s="175">
        <f t="shared" si="15"/>
        <v>404042</v>
      </c>
      <c r="I135" s="198">
        <f t="shared" si="6"/>
        <v>100</v>
      </c>
    </row>
    <row r="136" spans="1:9" ht="26.25">
      <c r="A136" s="154" t="s">
        <v>217</v>
      </c>
      <c r="B136" s="141" t="s">
        <v>43</v>
      </c>
      <c r="C136" s="159" t="s">
        <v>242</v>
      </c>
      <c r="D136" s="159" t="s">
        <v>57</v>
      </c>
      <c r="E136" s="200" t="s">
        <v>383</v>
      </c>
      <c r="F136" s="150">
        <v>240</v>
      </c>
      <c r="G136" s="175">
        <f t="shared" si="15"/>
        <v>404042</v>
      </c>
      <c r="H136" s="175">
        <f t="shared" si="15"/>
        <v>404042</v>
      </c>
      <c r="I136" s="198">
        <f t="shared" si="6"/>
        <v>100</v>
      </c>
    </row>
    <row r="137" spans="1:9" ht="26.25">
      <c r="A137" s="149" t="s">
        <v>219</v>
      </c>
      <c r="B137" s="141" t="s">
        <v>43</v>
      </c>
      <c r="C137" s="159" t="s">
        <v>242</v>
      </c>
      <c r="D137" s="159" t="s">
        <v>57</v>
      </c>
      <c r="E137" s="200" t="s">
        <v>383</v>
      </c>
      <c r="F137" s="150">
        <v>244</v>
      </c>
      <c r="G137" s="175">
        <v>404042</v>
      </c>
      <c r="H137" s="175">
        <v>404042</v>
      </c>
      <c r="I137" s="198">
        <f t="shared" si="6"/>
        <v>100</v>
      </c>
    </row>
    <row r="138" spans="1:9" ht="12.75">
      <c r="A138" s="140" t="s">
        <v>245</v>
      </c>
      <c r="B138" s="145" t="s">
        <v>43</v>
      </c>
      <c r="C138" s="180">
        <v>10</v>
      </c>
      <c r="D138" s="157" t="s">
        <v>229</v>
      </c>
      <c r="E138" s="203" t="s">
        <v>205</v>
      </c>
      <c r="F138" s="161"/>
      <c r="G138" s="177">
        <f>SUM(G144)</f>
        <v>160025</v>
      </c>
      <c r="H138" s="177">
        <f>SUM(H144)</f>
        <v>115763</v>
      </c>
      <c r="I138" s="198">
        <f t="shared" si="6"/>
        <v>72.3405717856585</v>
      </c>
    </row>
    <row r="139" spans="1:9" ht="12.75" hidden="1">
      <c r="A139" s="149" t="s">
        <v>246</v>
      </c>
      <c r="B139" s="141" t="s">
        <v>43</v>
      </c>
      <c r="C139" s="181">
        <v>10</v>
      </c>
      <c r="D139" s="159" t="s">
        <v>231</v>
      </c>
      <c r="E139" s="204" t="s">
        <v>361</v>
      </c>
      <c r="F139" s="151"/>
      <c r="G139" s="177" t="s">
        <v>47</v>
      </c>
      <c r="H139" s="177" t="s">
        <v>47</v>
      </c>
      <c r="I139" s="198" t="e">
        <f t="shared" si="6"/>
        <v>#DIV/0!</v>
      </c>
    </row>
    <row r="140" spans="1:9" ht="12.75" hidden="1">
      <c r="A140" s="149" t="s">
        <v>247</v>
      </c>
      <c r="B140" s="141" t="s">
        <v>43</v>
      </c>
      <c r="C140" s="181">
        <v>10</v>
      </c>
      <c r="D140" s="159" t="s">
        <v>231</v>
      </c>
      <c r="E140" s="204" t="s">
        <v>361</v>
      </c>
      <c r="F140" s="151"/>
      <c r="G140" s="177" t="s">
        <v>47</v>
      </c>
      <c r="H140" s="177" t="s">
        <v>47</v>
      </c>
      <c r="I140" s="206"/>
    </row>
    <row r="141" spans="1:9" ht="13.5" customHeight="1" hidden="1">
      <c r="A141" s="149" t="s">
        <v>248</v>
      </c>
      <c r="B141" s="141" t="s">
        <v>43</v>
      </c>
      <c r="C141" s="181">
        <v>10</v>
      </c>
      <c r="D141" s="159" t="s">
        <v>231</v>
      </c>
      <c r="E141" s="204" t="s">
        <v>361</v>
      </c>
      <c r="F141" s="151"/>
      <c r="G141" s="177" t="s">
        <v>47</v>
      </c>
      <c r="H141" s="177" t="s">
        <v>47</v>
      </c>
      <c r="I141" s="206"/>
    </row>
    <row r="142" spans="1:9" ht="12.75" hidden="1">
      <c r="A142" s="149" t="s">
        <v>250</v>
      </c>
      <c r="B142" s="141" t="s">
        <v>43</v>
      </c>
      <c r="C142" s="181">
        <v>10</v>
      </c>
      <c r="D142" s="159" t="s">
        <v>231</v>
      </c>
      <c r="E142" s="204" t="s">
        <v>361</v>
      </c>
      <c r="F142" s="151"/>
      <c r="G142" s="177" t="s">
        <v>47</v>
      </c>
      <c r="H142" s="177" t="s">
        <v>47</v>
      </c>
      <c r="I142" s="206"/>
    </row>
    <row r="143" spans="1:9" ht="12.75" hidden="1">
      <c r="A143" s="149" t="s">
        <v>251</v>
      </c>
      <c r="B143" s="159" t="s">
        <v>43</v>
      </c>
      <c r="C143" s="181">
        <v>10</v>
      </c>
      <c r="D143" s="159" t="s">
        <v>231</v>
      </c>
      <c r="E143" s="204" t="s">
        <v>361</v>
      </c>
      <c r="F143" s="151"/>
      <c r="G143" s="177" t="s">
        <v>47</v>
      </c>
      <c r="H143" s="177" t="s">
        <v>47</v>
      </c>
      <c r="I143" s="206"/>
    </row>
    <row r="144" spans="1:9" ht="12.75">
      <c r="A144" s="182" t="s">
        <v>246</v>
      </c>
      <c r="B144" s="157" t="s">
        <v>43</v>
      </c>
      <c r="C144" s="180">
        <v>10</v>
      </c>
      <c r="D144" s="157" t="s">
        <v>231</v>
      </c>
      <c r="E144" s="203" t="s">
        <v>361</v>
      </c>
      <c r="F144" s="161"/>
      <c r="G144" s="177">
        <f aca="true" t="shared" si="16" ref="G144:H147">SUM(G145)</f>
        <v>160025</v>
      </c>
      <c r="H144" s="177">
        <f t="shared" si="16"/>
        <v>115763</v>
      </c>
      <c r="I144" s="198">
        <f>SUM(H144/G144*100)</f>
        <v>72.3405717856585</v>
      </c>
    </row>
    <row r="145" spans="1:9" ht="12.75">
      <c r="A145" s="183" t="s">
        <v>247</v>
      </c>
      <c r="B145" s="159" t="s">
        <v>43</v>
      </c>
      <c r="C145" s="181">
        <v>10</v>
      </c>
      <c r="D145" s="159" t="s">
        <v>231</v>
      </c>
      <c r="E145" s="204" t="s">
        <v>361</v>
      </c>
      <c r="F145" s="151"/>
      <c r="G145" s="175">
        <f t="shared" si="16"/>
        <v>160025</v>
      </c>
      <c r="H145" s="175">
        <f t="shared" si="16"/>
        <v>115763</v>
      </c>
      <c r="I145" s="198">
        <f>SUM(H145/G145*100)</f>
        <v>72.3405717856585</v>
      </c>
    </row>
    <row r="146" spans="1:9" ht="12.75">
      <c r="A146" s="183" t="s">
        <v>248</v>
      </c>
      <c r="B146" s="159" t="s">
        <v>43</v>
      </c>
      <c r="C146" s="181">
        <v>10</v>
      </c>
      <c r="D146" s="159" t="s">
        <v>231</v>
      </c>
      <c r="E146" s="204" t="s">
        <v>361</v>
      </c>
      <c r="F146" s="151" t="s">
        <v>249</v>
      </c>
      <c r="G146" s="175">
        <f t="shared" si="16"/>
        <v>160025</v>
      </c>
      <c r="H146" s="175">
        <f t="shared" si="16"/>
        <v>115763</v>
      </c>
      <c r="I146" s="198">
        <f>SUM(H146/G146*100)</f>
        <v>72.3405717856585</v>
      </c>
    </row>
    <row r="147" spans="1:9" ht="12.75">
      <c r="A147" s="183" t="s">
        <v>250</v>
      </c>
      <c r="B147" s="159" t="s">
        <v>43</v>
      </c>
      <c r="C147" s="181">
        <v>10</v>
      </c>
      <c r="D147" s="159" t="s">
        <v>231</v>
      </c>
      <c r="E147" s="204" t="s">
        <v>361</v>
      </c>
      <c r="F147" s="151" t="s">
        <v>48</v>
      </c>
      <c r="G147" s="175">
        <f t="shared" si="16"/>
        <v>160025</v>
      </c>
      <c r="H147" s="175">
        <f t="shared" si="16"/>
        <v>115763</v>
      </c>
      <c r="I147" s="198">
        <f>SUM(H147/G147*100)</f>
        <v>72.3405717856585</v>
      </c>
    </row>
    <row r="148" spans="1:9" ht="12.75">
      <c r="A148" s="183" t="s">
        <v>251</v>
      </c>
      <c r="B148" s="159" t="s">
        <v>43</v>
      </c>
      <c r="C148" s="181">
        <v>10</v>
      </c>
      <c r="D148" s="159" t="s">
        <v>231</v>
      </c>
      <c r="E148" s="204" t="s">
        <v>361</v>
      </c>
      <c r="F148" s="151" t="s">
        <v>252</v>
      </c>
      <c r="G148" s="175">
        <v>160025</v>
      </c>
      <c r="H148" s="175">
        <v>115763</v>
      </c>
      <c r="I148" s="198">
        <f>SUM(H148/G148*100)</f>
        <v>72.3405717856585</v>
      </c>
    </row>
    <row r="149" spans="1:9" ht="12.75" hidden="1">
      <c r="A149" s="182" t="s">
        <v>326</v>
      </c>
      <c r="B149" s="157" t="s">
        <v>43</v>
      </c>
      <c r="C149" s="180">
        <v>11</v>
      </c>
      <c r="D149" s="157" t="s">
        <v>231</v>
      </c>
      <c r="E149" s="203" t="s">
        <v>363</v>
      </c>
      <c r="F149" s="161"/>
      <c r="G149" s="177">
        <f>SUM(G150)</f>
        <v>0</v>
      </c>
      <c r="H149" s="177">
        <f>SUM(H150)</f>
        <v>0</v>
      </c>
      <c r="I149" s="218" t="e">
        <f aca="true" t="shared" si="17" ref="I149:I209">SUM(H149/G149*100)</f>
        <v>#DIV/0!</v>
      </c>
    </row>
    <row r="150" spans="1:9" ht="12.75" hidden="1">
      <c r="A150" s="183" t="s">
        <v>362</v>
      </c>
      <c r="B150" s="159" t="s">
        <v>43</v>
      </c>
      <c r="C150" s="181">
        <v>11</v>
      </c>
      <c r="D150" s="159" t="s">
        <v>231</v>
      </c>
      <c r="E150" s="204" t="s">
        <v>363</v>
      </c>
      <c r="F150" s="151"/>
      <c r="G150" s="175">
        <f>SUM(G151+G154)</f>
        <v>0</v>
      </c>
      <c r="H150" s="175">
        <f>SUM(H151+H154)</f>
        <v>0</v>
      </c>
      <c r="I150" s="206" t="e">
        <f t="shared" si="17"/>
        <v>#DIV/0!</v>
      </c>
    </row>
    <row r="151" spans="1:9" ht="26.25" hidden="1">
      <c r="A151" s="183" t="s">
        <v>364</v>
      </c>
      <c r="B151" s="159" t="s">
        <v>43</v>
      </c>
      <c r="C151" s="181">
        <v>11</v>
      </c>
      <c r="D151" s="159" t="s">
        <v>231</v>
      </c>
      <c r="E151" s="204" t="s">
        <v>363</v>
      </c>
      <c r="F151" s="151" t="s">
        <v>59</v>
      </c>
      <c r="G151" s="175">
        <f>SUM(G152)</f>
        <v>0</v>
      </c>
      <c r="H151" s="175">
        <f>SUM(H152)</f>
        <v>0</v>
      </c>
      <c r="I151" s="206" t="e">
        <f t="shared" si="17"/>
        <v>#DIV/0!</v>
      </c>
    </row>
    <row r="152" spans="1:9" ht="26.25" hidden="1">
      <c r="A152" s="183" t="s">
        <v>365</v>
      </c>
      <c r="B152" s="159" t="s">
        <v>43</v>
      </c>
      <c r="C152" s="181">
        <v>11</v>
      </c>
      <c r="D152" s="159" t="s">
        <v>231</v>
      </c>
      <c r="E152" s="204" t="s">
        <v>363</v>
      </c>
      <c r="F152" s="151" t="s">
        <v>55</v>
      </c>
      <c r="G152" s="175">
        <v>0</v>
      </c>
      <c r="H152" s="175">
        <v>0</v>
      </c>
      <c r="I152" s="206" t="e">
        <f t="shared" si="17"/>
        <v>#DIV/0!</v>
      </c>
    </row>
    <row r="153" spans="1:9" ht="12.75" hidden="1">
      <c r="A153" s="183"/>
      <c r="B153" s="159" t="s">
        <v>43</v>
      </c>
      <c r="C153" s="181">
        <v>11</v>
      </c>
      <c r="D153" s="159" t="s">
        <v>231</v>
      </c>
      <c r="E153" s="204" t="s">
        <v>363</v>
      </c>
      <c r="F153" s="151"/>
      <c r="G153" s="175">
        <v>0</v>
      </c>
      <c r="H153" s="175">
        <v>0</v>
      </c>
      <c r="I153" s="206" t="e">
        <f t="shared" si="17"/>
        <v>#DIV/0!</v>
      </c>
    </row>
    <row r="154" spans="1:9" ht="12.75" hidden="1">
      <c r="A154" s="183" t="s">
        <v>248</v>
      </c>
      <c r="B154" s="159" t="s">
        <v>43</v>
      </c>
      <c r="C154" s="181">
        <v>11</v>
      </c>
      <c r="D154" s="159" t="s">
        <v>231</v>
      </c>
      <c r="E154" s="204" t="s">
        <v>327</v>
      </c>
      <c r="F154" s="151" t="s">
        <v>249</v>
      </c>
      <c r="G154" s="175">
        <f>SUM(G155)</f>
        <v>0</v>
      </c>
      <c r="H154" s="175">
        <f>SUM(H155)</f>
        <v>0</v>
      </c>
      <c r="I154" s="206" t="e">
        <f t="shared" si="17"/>
        <v>#DIV/0!</v>
      </c>
    </row>
    <row r="155" spans="1:9" ht="12.75" hidden="1">
      <c r="A155" s="183" t="s">
        <v>275</v>
      </c>
      <c r="B155" s="159" t="s">
        <v>43</v>
      </c>
      <c r="C155" s="181">
        <v>11</v>
      </c>
      <c r="D155" s="159" t="s">
        <v>231</v>
      </c>
      <c r="E155" s="204" t="s">
        <v>327</v>
      </c>
      <c r="F155" s="151" t="s">
        <v>328</v>
      </c>
      <c r="G155" s="175">
        <v>0</v>
      </c>
      <c r="H155" s="175">
        <v>0</v>
      </c>
      <c r="I155" s="206" t="e">
        <f t="shared" si="17"/>
        <v>#DIV/0!</v>
      </c>
    </row>
    <row r="156" spans="1:9" ht="39">
      <c r="A156" s="182" t="s">
        <v>253</v>
      </c>
      <c r="B156" s="145" t="s">
        <v>43</v>
      </c>
      <c r="C156" s="180">
        <v>14</v>
      </c>
      <c r="D156" s="157" t="s">
        <v>229</v>
      </c>
      <c r="E156" s="203" t="s">
        <v>254</v>
      </c>
      <c r="F156" s="161"/>
      <c r="G156" s="177">
        <f aca="true" t="shared" si="18" ref="G156:H159">SUM(G157)</f>
        <v>48000</v>
      </c>
      <c r="H156" s="177">
        <f t="shared" si="18"/>
        <v>48000</v>
      </c>
      <c r="I156" s="198">
        <f t="shared" si="17"/>
        <v>100</v>
      </c>
    </row>
    <row r="157" spans="1:9" ht="12.75">
      <c r="A157" s="75" t="s">
        <v>255</v>
      </c>
      <c r="B157" s="141" t="s">
        <v>43</v>
      </c>
      <c r="C157" s="181">
        <v>14</v>
      </c>
      <c r="D157" s="159" t="s">
        <v>236</v>
      </c>
      <c r="E157" s="204" t="s">
        <v>366</v>
      </c>
      <c r="F157" s="151"/>
      <c r="G157" s="177">
        <f t="shared" si="18"/>
        <v>48000</v>
      </c>
      <c r="H157" s="177">
        <f t="shared" si="18"/>
        <v>48000</v>
      </c>
      <c r="I157" s="198">
        <f t="shared" si="17"/>
        <v>100</v>
      </c>
    </row>
    <row r="158" spans="1:9" ht="26.25">
      <c r="A158" s="149" t="s">
        <v>256</v>
      </c>
      <c r="B158" s="141" t="s">
        <v>43</v>
      </c>
      <c r="C158" s="181">
        <v>14</v>
      </c>
      <c r="D158" s="159" t="s">
        <v>236</v>
      </c>
      <c r="E158" s="204" t="s">
        <v>367</v>
      </c>
      <c r="F158" s="151"/>
      <c r="G158" s="175">
        <f t="shared" si="18"/>
        <v>48000</v>
      </c>
      <c r="H158" s="175">
        <f t="shared" si="18"/>
        <v>48000</v>
      </c>
      <c r="I158" s="198">
        <f t="shared" si="17"/>
        <v>100</v>
      </c>
    </row>
    <row r="159" spans="1:9" ht="12.75">
      <c r="A159" s="183" t="s">
        <v>257</v>
      </c>
      <c r="B159" s="141" t="s">
        <v>43</v>
      </c>
      <c r="C159" s="181">
        <v>14</v>
      </c>
      <c r="D159" s="159" t="s">
        <v>236</v>
      </c>
      <c r="E159" s="204" t="s">
        <v>367</v>
      </c>
      <c r="F159" s="151" t="s">
        <v>258</v>
      </c>
      <c r="G159" s="175">
        <f t="shared" si="18"/>
        <v>48000</v>
      </c>
      <c r="H159" s="175">
        <f t="shared" si="18"/>
        <v>48000</v>
      </c>
      <c r="I159" s="198">
        <f t="shared" si="17"/>
        <v>100</v>
      </c>
    </row>
    <row r="160" spans="1:9" ht="12.75">
      <c r="A160" s="184" t="s">
        <v>19</v>
      </c>
      <c r="B160" s="141" t="s">
        <v>43</v>
      </c>
      <c r="C160" s="181">
        <v>14</v>
      </c>
      <c r="D160" s="159" t="s">
        <v>236</v>
      </c>
      <c r="E160" s="204" t="s">
        <v>367</v>
      </c>
      <c r="F160" s="151" t="s">
        <v>67</v>
      </c>
      <c r="G160" s="175">
        <v>48000</v>
      </c>
      <c r="H160" s="175">
        <v>48000</v>
      </c>
      <c r="I160" s="198">
        <f t="shared" si="17"/>
        <v>100</v>
      </c>
    </row>
    <row r="161" spans="1:9" ht="12.75">
      <c r="A161" s="140" t="s">
        <v>259</v>
      </c>
      <c r="B161" s="157" t="s">
        <v>260</v>
      </c>
      <c r="C161" s="180" t="s">
        <v>68</v>
      </c>
      <c r="D161" s="185" t="s">
        <v>229</v>
      </c>
      <c r="E161" s="199" t="s">
        <v>254</v>
      </c>
      <c r="F161" s="178"/>
      <c r="G161" s="177">
        <f>SUM(G162)</f>
        <v>3427956</v>
      </c>
      <c r="H161" s="177">
        <f>SUM(H162)</f>
        <v>2390183.87</v>
      </c>
      <c r="I161" s="198">
        <f t="shared" si="17"/>
        <v>69.72621206339872</v>
      </c>
    </row>
    <row r="162" spans="1:9" ht="12.75">
      <c r="A162" s="140" t="s">
        <v>261</v>
      </c>
      <c r="B162" s="157" t="s">
        <v>260</v>
      </c>
      <c r="C162" s="180" t="s">
        <v>68</v>
      </c>
      <c r="D162" s="185" t="s">
        <v>229</v>
      </c>
      <c r="E162" s="199" t="s">
        <v>254</v>
      </c>
      <c r="F162" s="178"/>
      <c r="G162" s="177">
        <f>SUM(G163+G205)</f>
        <v>3427956</v>
      </c>
      <c r="H162" s="177">
        <f>SUM(H163+H205)</f>
        <v>2390183.87</v>
      </c>
      <c r="I162" s="198">
        <f t="shared" si="17"/>
        <v>69.72621206339872</v>
      </c>
    </row>
    <row r="163" spans="1:9" ht="12.75">
      <c r="A163" s="140" t="s">
        <v>88</v>
      </c>
      <c r="B163" s="157" t="s">
        <v>260</v>
      </c>
      <c r="C163" s="180" t="s">
        <v>68</v>
      </c>
      <c r="D163" s="180" t="s">
        <v>44</v>
      </c>
      <c r="E163" s="199" t="s">
        <v>262</v>
      </c>
      <c r="F163" s="178"/>
      <c r="G163" s="177">
        <f>SUM(G164+G191)</f>
        <v>3424956</v>
      </c>
      <c r="H163" s="177">
        <f>SUM(H164+H191)</f>
        <v>2390183.87</v>
      </c>
      <c r="I163" s="198">
        <f t="shared" si="17"/>
        <v>69.78728690237189</v>
      </c>
    </row>
    <row r="164" spans="1:9" ht="12.75">
      <c r="A164" s="140" t="s">
        <v>263</v>
      </c>
      <c r="B164" s="157" t="s">
        <v>260</v>
      </c>
      <c r="C164" s="180" t="s">
        <v>68</v>
      </c>
      <c r="D164" s="180" t="s">
        <v>44</v>
      </c>
      <c r="E164" s="199" t="s">
        <v>273</v>
      </c>
      <c r="F164" s="178"/>
      <c r="G164" s="177">
        <f>SUM(G165+G170+G183+G187)</f>
        <v>2755351</v>
      </c>
      <c r="H164" s="177">
        <f>SUM(H165+H170+H183+H187)</f>
        <v>1928159.22</v>
      </c>
      <c r="I164" s="198">
        <f t="shared" si="17"/>
        <v>69.97871487153542</v>
      </c>
    </row>
    <row r="165" spans="1:9" ht="12.75">
      <c r="A165" s="149" t="s">
        <v>264</v>
      </c>
      <c r="B165" s="159" t="s">
        <v>260</v>
      </c>
      <c r="C165" s="181" t="s">
        <v>68</v>
      </c>
      <c r="D165" s="181" t="s">
        <v>44</v>
      </c>
      <c r="E165" s="200" t="s">
        <v>273</v>
      </c>
      <c r="F165" s="179"/>
      <c r="G165" s="175">
        <f>SUM(G166+G178)</f>
        <v>2236488</v>
      </c>
      <c r="H165" s="175">
        <f>SUM(H166+H178)</f>
        <v>1667186.01</v>
      </c>
      <c r="I165" s="198">
        <f t="shared" si="17"/>
        <v>74.54482250743129</v>
      </c>
    </row>
    <row r="166" spans="1:9" ht="52.5">
      <c r="A166" s="149" t="s">
        <v>207</v>
      </c>
      <c r="B166" s="159" t="s">
        <v>260</v>
      </c>
      <c r="C166" s="181" t="s">
        <v>68</v>
      </c>
      <c r="D166" s="181" t="s">
        <v>44</v>
      </c>
      <c r="E166" s="200" t="s">
        <v>368</v>
      </c>
      <c r="F166" s="186">
        <v>100</v>
      </c>
      <c r="G166" s="175">
        <f>SUM(G167)</f>
        <v>2234488</v>
      </c>
      <c r="H166" s="175">
        <f>SUM(H167)</f>
        <v>1667132.67</v>
      </c>
      <c r="I166" s="198">
        <f t="shared" si="17"/>
        <v>74.60915744456895</v>
      </c>
    </row>
    <row r="167" spans="1:9" ht="12.75">
      <c r="A167" s="149" t="s">
        <v>265</v>
      </c>
      <c r="B167" s="159" t="s">
        <v>260</v>
      </c>
      <c r="C167" s="181" t="s">
        <v>68</v>
      </c>
      <c r="D167" s="181" t="s">
        <v>44</v>
      </c>
      <c r="E167" s="200" t="s">
        <v>368</v>
      </c>
      <c r="F167" s="186">
        <v>110</v>
      </c>
      <c r="G167" s="175">
        <f>SUM(G168+G169)</f>
        <v>2234488</v>
      </c>
      <c r="H167" s="175">
        <f>SUM(H168+H169)</f>
        <v>1667132.67</v>
      </c>
      <c r="I167" s="198">
        <f t="shared" si="17"/>
        <v>74.60915744456895</v>
      </c>
    </row>
    <row r="168" spans="1:9" ht="12.75">
      <c r="A168" s="187" t="s">
        <v>266</v>
      </c>
      <c r="B168" s="159" t="s">
        <v>260</v>
      </c>
      <c r="C168" s="181" t="s">
        <v>68</v>
      </c>
      <c r="D168" s="181" t="s">
        <v>44</v>
      </c>
      <c r="E168" s="200" t="s">
        <v>368</v>
      </c>
      <c r="F168" s="186">
        <v>111</v>
      </c>
      <c r="G168" s="175">
        <v>1716197</v>
      </c>
      <c r="H168" s="175">
        <v>1306454.67</v>
      </c>
      <c r="I168" s="198">
        <f t="shared" si="17"/>
        <v>76.1249827379957</v>
      </c>
    </row>
    <row r="169" spans="1:9" ht="26.25">
      <c r="A169" s="162" t="s">
        <v>267</v>
      </c>
      <c r="B169" s="151" t="s">
        <v>260</v>
      </c>
      <c r="C169" s="181" t="s">
        <v>68</v>
      </c>
      <c r="D169" s="181" t="s">
        <v>44</v>
      </c>
      <c r="E169" s="200" t="s">
        <v>368</v>
      </c>
      <c r="F169" s="186">
        <v>119</v>
      </c>
      <c r="G169" s="175">
        <v>518291</v>
      </c>
      <c r="H169" s="175">
        <v>360678</v>
      </c>
      <c r="I169" s="198">
        <f t="shared" si="17"/>
        <v>69.58986360943949</v>
      </c>
    </row>
    <row r="170" spans="1:9" ht="12.75">
      <c r="A170" s="188" t="s">
        <v>268</v>
      </c>
      <c r="B170" s="159" t="s">
        <v>260</v>
      </c>
      <c r="C170" s="181" t="s">
        <v>68</v>
      </c>
      <c r="D170" s="181" t="s">
        <v>44</v>
      </c>
      <c r="E170" s="200" t="s">
        <v>369</v>
      </c>
      <c r="F170" s="186"/>
      <c r="G170" s="175">
        <f>SUM(G171+G176)</f>
        <v>518863</v>
      </c>
      <c r="H170" s="175">
        <f>SUM(H171+H176)</f>
        <v>260973.21000000002</v>
      </c>
      <c r="I170" s="198">
        <f t="shared" si="17"/>
        <v>50.29713238369281</v>
      </c>
    </row>
    <row r="171" spans="1:9" ht="12.75">
      <c r="A171" s="153" t="s">
        <v>216</v>
      </c>
      <c r="B171" s="159" t="s">
        <v>260</v>
      </c>
      <c r="C171" s="181" t="s">
        <v>68</v>
      </c>
      <c r="D171" s="181" t="s">
        <v>44</v>
      </c>
      <c r="E171" s="200" t="s">
        <v>369</v>
      </c>
      <c r="F171" s="186">
        <v>200</v>
      </c>
      <c r="G171" s="175">
        <f>SUM(G172)</f>
        <v>518863</v>
      </c>
      <c r="H171" s="175">
        <f>SUM(H172)</f>
        <v>260973.21000000002</v>
      </c>
      <c r="I171" s="198">
        <f t="shared" si="17"/>
        <v>50.29713238369281</v>
      </c>
    </row>
    <row r="172" spans="1:9" ht="26.25">
      <c r="A172" s="154" t="s">
        <v>217</v>
      </c>
      <c r="B172" s="159" t="s">
        <v>260</v>
      </c>
      <c r="C172" s="181" t="s">
        <v>68</v>
      </c>
      <c r="D172" s="181" t="s">
        <v>44</v>
      </c>
      <c r="E172" s="200" t="s">
        <v>369</v>
      </c>
      <c r="F172" s="186">
        <v>240</v>
      </c>
      <c r="G172" s="175">
        <f>SUM(G174+G173+G175)</f>
        <v>518863</v>
      </c>
      <c r="H172" s="175">
        <f>SUM(H174+H173+H175)</f>
        <v>260973.21000000002</v>
      </c>
      <c r="I172" s="198">
        <f t="shared" si="17"/>
        <v>50.29713238369281</v>
      </c>
    </row>
    <row r="173" spans="1:9" ht="26.25">
      <c r="A173" s="149" t="s">
        <v>218</v>
      </c>
      <c r="B173" s="159" t="s">
        <v>260</v>
      </c>
      <c r="C173" s="181" t="s">
        <v>68</v>
      </c>
      <c r="D173" s="181" t="s">
        <v>44</v>
      </c>
      <c r="E173" s="200" t="s">
        <v>369</v>
      </c>
      <c r="F173" s="186">
        <v>242</v>
      </c>
      <c r="G173" s="175">
        <v>12000</v>
      </c>
      <c r="H173" s="175">
        <v>8800</v>
      </c>
      <c r="I173" s="198">
        <f t="shared" si="17"/>
        <v>73.33333333333333</v>
      </c>
    </row>
    <row r="174" spans="1:9" ht="26.25">
      <c r="A174" s="149" t="s">
        <v>219</v>
      </c>
      <c r="B174" s="159" t="s">
        <v>260</v>
      </c>
      <c r="C174" s="181" t="s">
        <v>68</v>
      </c>
      <c r="D174" s="181" t="s">
        <v>44</v>
      </c>
      <c r="E174" s="200" t="s">
        <v>369</v>
      </c>
      <c r="F174" s="186">
        <v>244</v>
      </c>
      <c r="G174" s="175">
        <v>200000</v>
      </c>
      <c r="H174" s="175">
        <v>126000</v>
      </c>
      <c r="I174" s="198">
        <f t="shared" si="17"/>
        <v>63</v>
      </c>
    </row>
    <row r="175" spans="1:9" ht="12.75">
      <c r="A175" s="149" t="s">
        <v>338</v>
      </c>
      <c r="B175" s="159" t="s">
        <v>260</v>
      </c>
      <c r="C175" s="181" t="s">
        <v>68</v>
      </c>
      <c r="D175" s="181" t="s">
        <v>44</v>
      </c>
      <c r="E175" s="200" t="s">
        <v>369</v>
      </c>
      <c r="F175" s="186">
        <v>247</v>
      </c>
      <c r="G175" s="175">
        <v>306863</v>
      </c>
      <c r="H175" s="175">
        <v>126173.21</v>
      </c>
      <c r="I175" s="198">
        <f t="shared" si="17"/>
        <v>41.11711415191796</v>
      </c>
    </row>
    <row r="176" spans="1:9" ht="12.75" hidden="1">
      <c r="A176" s="149" t="s">
        <v>248</v>
      </c>
      <c r="B176" s="159" t="s">
        <v>260</v>
      </c>
      <c r="C176" s="181" t="s">
        <v>68</v>
      </c>
      <c r="D176" s="181" t="s">
        <v>44</v>
      </c>
      <c r="E176" s="200" t="s">
        <v>369</v>
      </c>
      <c r="F176" s="186">
        <v>300</v>
      </c>
      <c r="G176" s="175">
        <f>SUM(G177)</f>
        <v>0</v>
      </c>
      <c r="H176" s="175">
        <f>SUM(H177)</f>
        <v>0</v>
      </c>
      <c r="I176" s="198" t="e">
        <f t="shared" si="17"/>
        <v>#DIV/0!</v>
      </c>
    </row>
    <row r="177" spans="1:9" ht="12.75" hidden="1">
      <c r="A177" s="149" t="s">
        <v>275</v>
      </c>
      <c r="B177" s="159" t="s">
        <v>260</v>
      </c>
      <c r="C177" s="181" t="s">
        <v>68</v>
      </c>
      <c r="D177" s="181" t="s">
        <v>44</v>
      </c>
      <c r="E177" s="200" t="s">
        <v>369</v>
      </c>
      <c r="F177" s="186">
        <v>350</v>
      </c>
      <c r="G177" s="175">
        <v>0</v>
      </c>
      <c r="H177" s="175">
        <v>0</v>
      </c>
      <c r="I177" s="198" t="e">
        <f t="shared" si="17"/>
        <v>#DIV/0!</v>
      </c>
    </row>
    <row r="178" spans="1:9" ht="12.75">
      <c r="A178" s="149" t="s">
        <v>220</v>
      </c>
      <c r="B178" s="159" t="s">
        <v>260</v>
      </c>
      <c r="C178" s="181" t="s">
        <v>68</v>
      </c>
      <c r="D178" s="181" t="s">
        <v>44</v>
      </c>
      <c r="E178" s="200" t="s">
        <v>369</v>
      </c>
      <c r="F178" s="186">
        <v>800</v>
      </c>
      <c r="G178" s="175">
        <f>SUM(G179)</f>
        <v>2000</v>
      </c>
      <c r="H178" s="175">
        <f>SUM(H179)</f>
        <v>53.34</v>
      </c>
      <c r="I178" s="198">
        <f t="shared" si="17"/>
        <v>2.6670000000000003</v>
      </c>
    </row>
    <row r="179" spans="1:9" ht="12.75">
      <c r="A179" s="189" t="s">
        <v>221</v>
      </c>
      <c r="B179" s="159" t="s">
        <v>260</v>
      </c>
      <c r="C179" s="181" t="s">
        <v>68</v>
      </c>
      <c r="D179" s="181" t="s">
        <v>44</v>
      </c>
      <c r="E179" s="200" t="s">
        <v>369</v>
      </c>
      <c r="F179" s="186">
        <v>850</v>
      </c>
      <c r="G179" s="175">
        <f>SUM(G182)</f>
        <v>2000</v>
      </c>
      <c r="H179" s="175">
        <f>SUM(H182)</f>
        <v>53.34</v>
      </c>
      <c r="I179" s="198">
        <f t="shared" si="17"/>
        <v>2.6670000000000003</v>
      </c>
    </row>
    <row r="180" spans="1:9" ht="0.75" customHeight="1">
      <c r="A180" s="189" t="s">
        <v>269</v>
      </c>
      <c r="B180" s="159" t="s">
        <v>260</v>
      </c>
      <c r="C180" s="181" t="s">
        <v>68</v>
      </c>
      <c r="D180" s="181" t="s">
        <v>44</v>
      </c>
      <c r="E180" s="200" t="s">
        <v>369</v>
      </c>
      <c r="F180" s="186">
        <v>851</v>
      </c>
      <c r="G180" s="175">
        <v>0</v>
      </c>
      <c r="H180" s="175">
        <v>0</v>
      </c>
      <c r="I180" s="198" t="e">
        <f t="shared" si="17"/>
        <v>#DIV/0!</v>
      </c>
    </row>
    <row r="181" spans="1:9" ht="12.75" hidden="1">
      <c r="A181" s="189" t="s">
        <v>270</v>
      </c>
      <c r="B181" s="159" t="s">
        <v>260</v>
      </c>
      <c r="C181" s="181" t="s">
        <v>68</v>
      </c>
      <c r="D181" s="181" t="s">
        <v>44</v>
      </c>
      <c r="E181" s="200" t="s">
        <v>369</v>
      </c>
      <c r="F181" s="186">
        <v>852</v>
      </c>
      <c r="G181" s="175">
        <v>0</v>
      </c>
      <c r="H181" s="175">
        <v>0</v>
      </c>
      <c r="I181" s="198" t="e">
        <f t="shared" si="17"/>
        <v>#DIV/0!</v>
      </c>
    </row>
    <row r="182" spans="1:9" ht="15" customHeight="1">
      <c r="A182" s="189" t="s">
        <v>271</v>
      </c>
      <c r="B182" s="159" t="s">
        <v>260</v>
      </c>
      <c r="C182" s="181" t="s">
        <v>68</v>
      </c>
      <c r="D182" s="181" t="s">
        <v>44</v>
      </c>
      <c r="E182" s="200" t="s">
        <v>369</v>
      </c>
      <c r="F182" s="186">
        <v>853</v>
      </c>
      <c r="G182" s="175">
        <v>2000</v>
      </c>
      <c r="H182" s="175">
        <v>53.34</v>
      </c>
      <c r="I182" s="198">
        <f t="shared" si="17"/>
        <v>2.6670000000000003</v>
      </c>
    </row>
    <row r="183" spans="1:9" ht="26.25" hidden="1">
      <c r="A183" s="140" t="s">
        <v>279</v>
      </c>
      <c r="B183" s="159" t="s">
        <v>260</v>
      </c>
      <c r="C183" s="181" t="s">
        <v>68</v>
      </c>
      <c r="D183" s="181" t="s">
        <v>44</v>
      </c>
      <c r="E183" s="200" t="s">
        <v>370</v>
      </c>
      <c r="F183" s="186"/>
      <c r="G183" s="175">
        <f aca="true" t="shared" si="19" ref="G183:H185">SUM(G184)</f>
        <v>0</v>
      </c>
      <c r="H183" s="175">
        <f t="shared" si="19"/>
        <v>0</v>
      </c>
      <c r="I183" s="198" t="e">
        <f t="shared" si="17"/>
        <v>#DIV/0!</v>
      </c>
    </row>
    <row r="184" spans="1:9" ht="12.75" hidden="1">
      <c r="A184" s="153" t="s">
        <v>216</v>
      </c>
      <c r="B184" s="159" t="s">
        <v>260</v>
      </c>
      <c r="C184" s="181" t="s">
        <v>68</v>
      </c>
      <c r="D184" s="181" t="s">
        <v>44</v>
      </c>
      <c r="E184" s="200" t="s">
        <v>370</v>
      </c>
      <c r="F184" s="186" t="s">
        <v>53</v>
      </c>
      <c r="G184" s="175">
        <f t="shared" si="19"/>
        <v>0</v>
      </c>
      <c r="H184" s="175">
        <f t="shared" si="19"/>
        <v>0</v>
      </c>
      <c r="I184" s="198" t="e">
        <f t="shared" si="17"/>
        <v>#DIV/0!</v>
      </c>
    </row>
    <row r="185" spans="1:9" ht="26.25" hidden="1">
      <c r="A185" s="154" t="s">
        <v>217</v>
      </c>
      <c r="B185" s="159" t="s">
        <v>260</v>
      </c>
      <c r="C185" s="181" t="s">
        <v>68</v>
      </c>
      <c r="D185" s="181" t="s">
        <v>44</v>
      </c>
      <c r="E185" s="200" t="s">
        <v>370</v>
      </c>
      <c r="F185" s="186" t="s">
        <v>54</v>
      </c>
      <c r="G185" s="175">
        <f t="shared" si="19"/>
        <v>0</v>
      </c>
      <c r="H185" s="175">
        <f t="shared" si="19"/>
        <v>0</v>
      </c>
      <c r="I185" s="198" t="e">
        <f t="shared" si="17"/>
        <v>#DIV/0!</v>
      </c>
    </row>
    <row r="186" spans="1:9" ht="26.25" hidden="1">
      <c r="A186" s="149" t="s">
        <v>219</v>
      </c>
      <c r="B186" s="159" t="s">
        <v>260</v>
      </c>
      <c r="C186" s="181" t="s">
        <v>68</v>
      </c>
      <c r="D186" s="181" t="s">
        <v>44</v>
      </c>
      <c r="E186" s="200" t="s">
        <v>370</v>
      </c>
      <c r="F186" s="186">
        <v>244</v>
      </c>
      <c r="G186" s="175">
        <v>0</v>
      </c>
      <c r="H186" s="175">
        <v>0</v>
      </c>
      <c r="I186" s="198" t="e">
        <f t="shared" si="17"/>
        <v>#DIV/0!</v>
      </c>
    </row>
    <row r="187" spans="1:9" ht="26.25" hidden="1">
      <c r="A187" s="140" t="s">
        <v>330</v>
      </c>
      <c r="B187" s="159" t="s">
        <v>260</v>
      </c>
      <c r="C187" s="181" t="s">
        <v>68</v>
      </c>
      <c r="D187" s="181" t="s">
        <v>44</v>
      </c>
      <c r="E187" s="200" t="s">
        <v>331</v>
      </c>
      <c r="F187" s="186"/>
      <c r="G187" s="175">
        <f aca="true" t="shared" si="20" ref="G187:H189">SUM(G188)</f>
        <v>0</v>
      </c>
      <c r="H187" s="175">
        <f t="shared" si="20"/>
        <v>0</v>
      </c>
      <c r="I187" s="198" t="e">
        <f t="shared" si="17"/>
        <v>#DIV/0!</v>
      </c>
    </row>
    <row r="188" spans="1:9" ht="12.75" hidden="1">
      <c r="A188" s="153" t="s">
        <v>216</v>
      </c>
      <c r="B188" s="159" t="s">
        <v>260</v>
      </c>
      <c r="C188" s="181" t="s">
        <v>68</v>
      </c>
      <c r="D188" s="181" t="s">
        <v>44</v>
      </c>
      <c r="E188" s="200" t="s">
        <v>331</v>
      </c>
      <c r="F188" s="186" t="s">
        <v>53</v>
      </c>
      <c r="G188" s="175">
        <f t="shared" si="20"/>
        <v>0</v>
      </c>
      <c r="H188" s="175">
        <f t="shared" si="20"/>
        <v>0</v>
      </c>
      <c r="I188" s="198" t="e">
        <f t="shared" si="17"/>
        <v>#DIV/0!</v>
      </c>
    </row>
    <row r="189" spans="1:9" ht="26.25" hidden="1">
      <c r="A189" s="154" t="s">
        <v>217</v>
      </c>
      <c r="B189" s="159" t="s">
        <v>260</v>
      </c>
      <c r="C189" s="181" t="s">
        <v>68</v>
      </c>
      <c r="D189" s="181" t="s">
        <v>44</v>
      </c>
      <c r="E189" s="200" t="s">
        <v>331</v>
      </c>
      <c r="F189" s="186" t="s">
        <v>54</v>
      </c>
      <c r="G189" s="175">
        <f t="shared" si="20"/>
        <v>0</v>
      </c>
      <c r="H189" s="175">
        <f t="shared" si="20"/>
        <v>0</v>
      </c>
      <c r="I189" s="198" t="e">
        <f t="shared" si="17"/>
        <v>#DIV/0!</v>
      </c>
    </row>
    <row r="190" spans="1:9" ht="23.25" customHeight="1" hidden="1">
      <c r="A190" s="149" t="s">
        <v>219</v>
      </c>
      <c r="B190" s="159" t="s">
        <v>260</v>
      </c>
      <c r="C190" s="181" t="s">
        <v>68</v>
      </c>
      <c r="D190" s="181" t="s">
        <v>44</v>
      </c>
      <c r="E190" s="200" t="s">
        <v>331</v>
      </c>
      <c r="F190" s="186">
        <v>244</v>
      </c>
      <c r="G190" s="175">
        <v>0</v>
      </c>
      <c r="H190" s="175">
        <v>0</v>
      </c>
      <c r="I190" s="198" t="e">
        <f t="shared" si="17"/>
        <v>#DIV/0!</v>
      </c>
    </row>
    <row r="191" spans="1:9" ht="12.75">
      <c r="A191" s="140" t="s">
        <v>272</v>
      </c>
      <c r="B191" s="157" t="s">
        <v>260</v>
      </c>
      <c r="C191" s="180" t="s">
        <v>68</v>
      </c>
      <c r="D191" s="180" t="s">
        <v>44</v>
      </c>
      <c r="E191" s="199" t="s">
        <v>371</v>
      </c>
      <c r="F191" s="147"/>
      <c r="G191" s="177">
        <f>SUM(G192)</f>
        <v>669605</v>
      </c>
      <c r="H191" s="177">
        <f>SUM(H192)</f>
        <v>462024.65</v>
      </c>
      <c r="I191" s="198">
        <f t="shared" si="17"/>
        <v>68.99958184302686</v>
      </c>
    </row>
    <row r="192" spans="1:9" ht="12.75">
      <c r="A192" s="149" t="s">
        <v>265</v>
      </c>
      <c r="B192" s="159" t="s">
        <v>260</v>
      </c>
      <c r="C192" s="181" t="s">
        <v>68</v>
      </c>
      <c r="D192" s="181" t="s">
        <v>44</v>
      </c>
      <c r="E192" s="200" t="s">
        <v>372</v>
      </c>
      <c r="F192" s="186"/>
      <c r="G192" s="177">
        <f>SUM(G193+G202)</f>
        <v>669605</v>
      </c>
      <c r="H192" s="177">
        <f>SUM(H193+H202)</f>
        <v>462024.65</v>
      </c>
      <c r="I192" s="198">
        <f t="shared" si="17"/>
        <v>68.99958184302686</v>
      </c>
    </row>
    <row r="193" spans="1:9" ht="52.5">
      <c r="A193" s="149" t="s">
        <v>207</v>
      </c>
      <c r="B193" s="159" t="s">
        <v>260</v>
      </c>
      <c r="C193" s="181" t="s">
        <v>68</v>
      </c>
      <c r="D193" s="181" t="s">
        <v>44</v>
      </c>
      <c r="E193" s="200" t="s">
        <v>372</v>
      </c>
      <c r="F193" s="186">
        <v>100</v>
      </c>
      <c r="G193" s="177">
        <f>SUM(G194+G197)</f>
        <v>655605</v>
      </c>
      <c r="H193" s="177">
        <f>SUM(H194+H197)</f>
        <v>456214.13</v>
      </c>
      <c r="I193" s="198">
        <f t="shared" si="17"/>
        <v>69.58673744098962</v>
      </c>
    </row>
    <row r="194" spans="1:9" ht="12.75">
      <c r="A194" s="149" t="s">
        <v>264</v>
      </c>
      <c r="B194" s="159" t="s">
        <v>260</v>
      </c>
      <c r="C194" s="181" t="s">
        <v>68</v>
      </c>
      <c r="D194" s="181" t="s">
        <v>44</v>
      </c>
      <c r="E194" s="200" t="s">
        <v>372</v>
      </c>
      <c r="F194" s="186">
        <v>110</v>
      </c>
      <c r="G194" s="177">
        <f>SUM(G195+G196)</f>
        <v>655605</v>
      </c>
      <c r="H194" s="177">
        <f>SUM(H195+H196)</f>
        <v>456214.13</v>
      </c>
      <c r="I194" s="198">
        <f t="shared" si="17"/>
        <v>69.58673744098962</v>
      </c>
    </row>
    <row r="195" spans="1:9" ht="12.75">
      <c r="A195" s="187" t="s">
        <v>266</v>
      </c>
      <c r="B195" s="159" t="s">
        <v>260</v>
      </c>
      <c r="C195" s="181" t="s">
        <v>68</v>
      </c>
      <c r="D195" s="181" t="s">
        <v>44</v>
      </c>
      <c r="E195" s="200" t="s">
        <v>372</v>
      </c>
      <c r="F195" s="186">
        <v>111</v>
      </c>
      <c r="G195" s="175">
        <v>503537</v>
      </c>
      <c r="H195" s="175">
        <v>354471.89</v>
      </c>
      <c r="I195" s="198">
        <f t="shared" si="17"/>
        <v>70.39639390948432</v>
      </c>
    </row>
    <row r="196" spans="1:9" ht="26.25">
      <c r="A196" s="162" t="s">
        <v>267</v>
      </c>
      <c r="B196" s="151" t="s">
        <v>260</v>
      </c>
      <c r="C196" s="181" t="s">
        <v>68</v>
      </c>
      <c r="D196" s="181" t="s">
        <v>44</v>
      </c>
      <c r="E196" s="200" t="s">
        <v>372</v>
      </c>
      <c r="F196" s="186">
        <v>119</v>
      </c>
      <c r="G196" s="175">
        <v>152068</v>
      </c>
      <c r="H196" s="175">
        <v>101742.24</v>
      </c>
      <c r="I196" s="198">
        <f t="shared" si="17"/>
        <v>66.90575268958624</v>
      </c>
    </row>
    <row r="197" spans="1:9" ht="12.75" hidden="1">
      <c r="A197" s="188" t="s">
        <v>268</v>
      </c>
      <c r="B197" s="159" t="s">
        <v>260</v>
      </c>
      <c r="C197" s="181" t="s">
        <v>68</v>
      </c>
      <c r="D197" s="181" t="s">
        <v>44</v>
      </c>
      <c r="E197" s="200" t="s">
        <v>274</v>
      </c>
      <c r="F197" s="186"/>
      <c r="G197" s="177">
        <f aca="true" t="shared" si="21" ref="G197:H199">SUM(G198)</f>
        <v>0</v>
      </c>
      <c r="H197" s="177">
        <f t="shared" si="21"/>
        <v>0</v>
      </c>
      <c r="I197" s="198" t="e">
        <f t="shared" si="17"/>
        <v>#DIV/0!</v>
      </c>
    </row>
    <row r="198" spans="1:9" ht="12.75" hidden="1">
      <c r="A198" s="153" t="s">
        <v>216</v>
      </c>
      <c r="B198" s="159" t="s">
        <v>260</v>
      </c>
      <c r="C198" s="181" t="s">
        <v>68</v>
      </c>
      <c r="D198" s="181" t="s">
        <v>44</v>
      </c>
      <c r="E198" s="200" t="s">
        <v>274</v>
      </c>
      <c r="F198" s="186">
        <v>200</v>
      </c>
      <c r="G198" s="175">
        <f t="shared" si="21"/>
        <v>0</v>
      </c>
      <c r="H198" s="175">
        <f t="shared" si="21"/>
        <v>0</v>
      </c>
      <c r="I198" s="198" t="e">
        <f t="shared" si="17"/>
        <v>#DIV/0!</v>
      </c>
    </row>
    <row r="199" spans="1:9" ht="26.25" hidden="1">
      <c r="A199" s="154" t="s">
        <v>217</v>
      </c>
      <c r="B199" s="159" t="s">
        <v>260</v>
      </c>
      <c r="C199" s="181" t="s">
        <v>68</v>
      </c>
      <c r="D199" s="181" t="s">
        <v>44</v>
      </c>
      <c r="E199" s="200" t="s">
        <v>274</v>
      </c>
      <c r="F199" s="186">
        <v>240</v>
      </c>
      <c r="G199" s="175">
        <f t="shared" si="21"/>
        <v>0</v>
      </c>
      <c r="H199" s="175">
        <f t="shared" si="21"/>
        <v>0</v>
      </c>
      <c r="I199" s="198" t="e">
        <f t="shared" si="17"/>
        <v>#DIV/0!</v>
      </c>
    </row>
    <row r="200" spans="1:9" ht="26.25" hidden="1">
      <c r="A200" s="149" t="s">
        <v>219</v>
      </c>
      <c r="B200" s="159" t="s">
        <v>260</v>
      </c>
      <c r="C200" s="181" t="s">
        <v>68</v>
      </c>
      <c r="D200" s="181" t="s">
        <v>44</v>
      </c>
      <c r="E200" s="200" t="s">
        <v>274</v>
      </c>
      <c r="F200" s="186">
        <v>244</v>
      </c>
      <c r="G200" s="175">
        <v>0</v>
      </c>
      <c r="H200" s="175">
        <v>0</v>
      </c>
      <c r="I200" s="198" t="e">
        <f t="shared" si="17"/>
        <v>#DIV/0!</v>
      </c>
    </row>
    <row r="201" spans="1:9" ht="12.75" hidden="1">
      <c r="A201" s="192"/>
      <c r="B201" s="159"/>
      <c r="C201" s="181"/>
      <c r="D201" s="181"/>
      <c r="E201" s="205"/>
      <c r="F201" s="190"/>
      <c r="G201" s="191"/>
      <c r="H201" s="191"/>
      <c r="I201" s="206"/>
    </row>
    <row r="202" spans="1:9" ht="12.75">
      <c r="A202" s="162" t="s">
        <v>216</v>
      </c>
      <c r="B202" s="151" t="s">
        <v>260</v>
      </c>
      <c r="C202" s="181" t="s">
        <v>68</v>
      </c>
      <c r="D202" s="181" t="s">
        <v>44</v>
      </c>
      <c r="E202" s="200" t="s">
        <v>373</v>
      </c>
      <c r="F202" s="190">
        <v>200</v>
      </c>
      <c r="G202" s="191">
        <f>SUM(G203)</f>
        <v>14000</v>
      </c>
      <c r="H202" s="191">
        <f>SUM(H203)</f>
        <v>5810.52</v>
      </c>
      <c r="I202" s="219">
        <f t="shared" si="17"/>
        <v>41.50371428571429</v>
      </c>
    </row>
    <row r="203" spans="1:9" ht="26.25">
      <c r="A203" s="162" t="s">
        <v>217</v>
      </c>
      <c r="B203" s="151" t="s">
        <v>260</v>
      </c>
      <c r="C203" s="181" t="s">
        <v>68</v>
      </c>
      <c r="D203" s="181" t="s">
        <v>44</v>
      </c>
      <c r="E203" s="200" t="s">
        <v>373</v>
      </c>
      <c r="F203" s="190">
        <v>240</v>
      </c>
      <c r="G203" s="191">
        <f>SUM(G204)</f>
        <v>14000</v>
      </c>
      <c r="H203" s="191">
        <f>SUM(H204)</f>
        <v>5810.52</v>
      </c>
      <c r="I203" s="219">
        <f t="shared" si="17"/>
        <v>41.50371428571429</v>
      </c>
    </row>
    <row r="204" spans="1:9" ht="26.25">
      <c r="A204" s="162" t="s">
        <v>219</v>
      </c>
      <c r="B204" s="151" t="s">
        <v>260</v>
      </c>
      <c r="C204" s="181" t="s">
        <v>68</v>
      </c>
      <c r="D204" s="181" t="s">
        <v>44</v>
      </c>
      <c r="E204" s="200" t="s">
        <v>373</v>
      </c>
      <c r="F204" s="190">
        <v>244</v>
      </c>
      <c r="G204" s="191">
        <v>14000</v>
      </c>
      <c r="H204" s="191">
        <v>5810.52</v>
      </c>
      <c r="I204" s="219">
        <f t="shared" si="17"/>
        <v>41.50371428571429</v>
      </c>
    </row>
    <row r="205" spans="1:9" ht="12.75">
      <c r="A205" s="193" t="s">
        <v>396</v>
      </c>
      <c r="B205" s="161" t="s">
        <v>260</v>
      </c>
      <c r="C205" s="180" t="s">
        <v>68</v>
      </c>
      <c r="D205" s="180" t="s">
        <v>46</v>
      </c>
      <c r="E205" s="199"/>
      <c r="F205" s="262"/>
      <c r="G205" s="263">
        <f aca="true" t="shared" si="22" ref="G205:H208">SUM(G206)</f>
        <v>3000</v>
      </c>
      <c r="H205" s="263">
        <f t="shared" si="22"/>
        <v>0</v>
      </c>
      <c r="I205" s="264">
        <f t="shared" si="17"/>
        <v>0</v>
      </c>
    </row>
    <row r="206" spans="1:9" ht="25.5" customHeight="1">
      <c r="A206" s="193" t="s">
        <v>397</v>
      </c>
      <c r="B206" s="161" t="s">
        <v>260</v>
      </c>
      <c r="C206" s="180" t="s">
        <v>68</v>
      </c>
      <c r="D206" s="180" t="s">
        <v>46</v>
      </c>
      <c r="E206" s="199" t="s">
        <v>398</v>
      </c>
      <c r="F206" s="262"/>
      <c r="G206" s="263">
        <f t="shared" si="22"/>
        <v>3000</v>
      </c>
      <c r="H206" s="263">
        <f t="shared" si="22"/>
        <v>0</v>
      </c>
      <c r="I206" s="264">
        <f t="shared" si="17"/>
        <v>0</v>
      </c>
    </row>
    <row r="207" spans="1:9" ht="12.75">
      <c r="A207" s="162" t="s">
        <v>216</v>
      </c>
      <c r="B207" s="151" t="s">
        <v>260</v>
      </c>
      <c r="C207" s="181" t="s">
        <v>68</v>
      </c>
      <c r="D207" s="181" t="s">
        <v>46</v>
      </c>
      <c r="E207" s="200" t="s">
        <v>398</v>
      </c>
      <c r="F207" s="190">
        <v>200</v>
      </c>
      <c r="G207" s="191">
        <f t="shared" si="22"/>
        <v>3000</v>
      </c>
      <c r="H207" s="191">
        <f t="shared" si="22"/>
        <v>0</v>
      </c>
      <c r="I207" s="219">
        <f t="shared" si="17"/>
        <v>0</v>
      </c>
    </row>
    <row r="208" spans="1:9" ht="26.25">
      <c r="A208" s="162" t="s">
        <v>217</v>
      </c>
      <c r="B208" s="151" t="s">
        <v>260</v>
      </c>
      <c r="C208" s="181" t="s">
        <v>68</v>
      </c>
      <c r="D208" s="181" t="s">
        <v>46</v>
      </c>
      <c r="E208" s="200" t="s">
        <v>398</v>
      </c>
      <c r="F208" s="190">
        <v>240</v>
      </c>
      <c r="G208" s="191">
        <f t="shared" si="22"/>
        <v>3000</v>
      </c>
      <c r="H208" s="191">
        <f t="shared" si="22"/>
        <v>0</v>
      </c>
      <c r="I208" s="219">
        <f t="shared" si="17"/>
        <v>0</v>
      </c>
    </row>
    <row r="209" spans="1:9" ht="26.25">
      <c r="A209" s="162" t="s">
        <v>219</v>
      </c>
      <c r="B209" s="151" t="s">
        <v>260</v>
      </c>
      <c r="C209" s="181" t="s">
        <v>68</v>
      </c>
      <c r="D209" s="181" t="s">
        <v>46</v>
      </c>
      <c r="E209" s="200" t="s">
        <v>398</v>
      </c>
      <c r="F209" s="190">
        <v>244</v>
      </c>
      <c r="G209" s="191">
        <v>3000</v>
      </c>
      <c r="H209" s="191">
        <v>0</v>
      </c>
      <c r="I209" s="219">
        <f t="shared" si="17"/>
        <v>0</v>
      </c>
    </row>
    <row r="210" spans="1:9" ht="12.75">
      <c r="A210" s="193" t="s">
        <v>49</v>
      </c>
      <c r="B210" s="151"/>
      <c r="C210" s="181"/>
      <c r="D210" s="181"/>
      <c r="E210" s="205"/>
      <c r="F210" s="190"/>
      <c r="G210" s="194">
        <f>SUM(G9+G161)</f>
        <v>13072158.37</v>
      </c>
      <c r="H210" s="194">
        <f>SUM(H9+H161)</f>
        <v>6581702</v>
      </c>
      <c r="I210" s="198">
        <f>SUM(H210/G210*100)</f>
        <v>50.3490075143574</v>
      </c>
    </row>
  </sheetData>
  <sheetProtection/>
  <mergeCells count="9">
    <mergeCell ref="F1:I1"/>
    <mergeCell ref="E2:I2"/>
    <mergeCell ref="E3:I3"/>
    <mergeCell ref="A5:I5"/>
    <mergeCell ref="A7:A8"/>
    <mergeCell ref="B7:F7"/>
    <mergeCell ref="G7:G8"/>
    <mergeCell ref="H7:H8"/>
    <mergeCell ref="I7:I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7.125" style="0" customWidth="1"/>
    <col min="2" max="2" width="11.00390625" style="0" customWidth="1"/>
    <col min="3" max="3" width="8.50390625" style="0" customWidth="1"/>
    <col min="4" max="4" width="20.875" style="0" customWidth="1"/>
  </cols>
  <sheetData>
    <row r="1" spans="1:4" ht="25.5" customHeight="1">
      <c r="A1" s="6"/>
      <c r="B1" s="10"/>
      <c r="C1" s="272" t="s">
        <v>72</v>
      </c>
      <c r="D1" s="272"/>
    </row>
    <row r="2" spans="1:6" ht="17.25" customHeight="1">
      <c r="A2" s="10"/>
      <c r="B2" s="289" t="s">
        <v>301</v>
      </c>
      <c r="C2" s="289"/>
      <c r="D2" s="289"/>
      <c r="E2" s="91"/>
      <c r="F2" s="90"/>
    </row>
    <row r="3" spans="1:7" ht="16.5" customHeight="1">
      <c r="A3" s="5"/>
      <c r="B3" s="290" t="s">
        <v>409</v>
      </c>
      <c r="C3" s="290" t="s">
        <v>73</v>
      </c>
      <c r="D3" s="290"/>
      <c r="E3" s="290"/>
      <c r="F3" s="290"/>
      <c r="G3" s="11"/>
    </row>
    <row r="4" spans="1:6" ht="27" customHeight="1">
      <c r="A4" s="267" t="s">
        <v>410</v>
      </c>
      <c r="B4" s="267"/>
      <c r="C4" s="267"/>
      <c r="D4" s="267"/>
      <c r="E4" s="287"/>
      <c r="F4" s="287"/>
    </row>
    <row r="5" spans="1:4" ht="0.75" customHeight="1">
      <c r="A5" s="3"/>
      <c r="B5" s="3"/>
      <c r="C5" s="3"/>
      <c r="D5" s="3"/>
    </row>
    <row r="6" spans="1:6" ht="23.25" customHeight="1">
      <c r="A6" s="267" t="s">
        <v>196</v>
      </c>
      <c r="B6" s="267"/>
      <c r="C6" s="267"/>
      <c r="D6" s="267"/>
      <c r="E6" s="267"/>
      <c r="F6" s="267"/>
    </row>
    <row r="7" spans="1:4" ht="16.5" customHeight="1">
      <c r="A7" s="1"/>
      <c r="B7" s="1"/>
      <c r="C7" s="1"/>
      <c r="D7" s="12" t="s">
        <v>69</v>
      </c>
    </row>
    <row r="8" spans="1:4" ht="13.5" customHeight="1">
      <c r="A8" s="291" t="s">
        <v>22</v>
      </c>
      <c r="B8" s="292" t="s">
        <v>74</v>
      </c>
      <c r="C8" s="291" t="s">
        <v>75</v>
      </c>
      <c r="D8" s="291" t="s">
        <v>71</v>
      </c>
    </row>
    <row r="9" spans="1:4" ht="19.5" customHeight="1">
      <c r="A9" s="291"/>
      <c r="B9" s="292"/>
      <c r="C9" s="291"/>
      <c r="D9" s="291"/>
    </row>
    <row r="10" spans="1:4" ht="24.75" customHeight="1">
      <c r="A10" s="288" t="s">
        <v>76</v>
      </c>
      <c r="B10" s="288"/>
      <c r="C10" s="288"/>
      <c r="D10" s="13">
        <f>SUM(D13+D14+D21+D23+D25+D30+D33+D34+D36+D37)</f>
        <v>6581702</v>
      </c>
    </row>
    <row r="11" spans="1:4" ht="0.75" customHeight="1">
      <c r="A11" s="14" t="s">
        <v>77</v>
      </c>
      <c r="B11" s="15" t="s">
        <v>44</v>
      </c>
      <c r="C11" s="16" t="s">
        <v>78</v>
      </c>
      <c r="D11" s="17">
        <f>D13+D14+D18+D19</f>
        <v>3167663.83</v>
      </c>
    </row>
    <row r="12" spans="1:4" ht="1.5" customHeight="1">
      <c r="A12" s="18"/>
      <c r="B12" s="19"/>
      <c r="C12" s="20"/>
      <c r="D12" s="19"/>
    </row>
    <row r="13" spans="1:4" ht="33.75" customHeight="1">
      <c r="A13" s="21" t="s">
        <v>79</v>
      </c>
      <c r="B13" s="8" t="s">
        <v>44</v>
      </c>
      <c r="C13" s="22" t="s">
        <v>56</v>
      </c>
      <c r="D13" s="8">
        <v>755632.35</v>
      </c>
    </row>
    <row r="14" spans="1:4" ht="46.5" customHeight="1">
      <c r="A14" s="21" t="s">
        <v>80</v>
      </c>
      <c r="B14" s="8" t="s">
        <v>44</v>
      </c>
      <c r="C14" s="22" t="s">
        <v>46</v>
      </c>
      <c r="D14" s="9">
        <v>2412031.48</v>
      </c>
    </row>
    <row r="15" spans="1:4" ht="12.75" customHeight="1" hidden="1">
      <c r="A15" s="14"/>
      <c r="B15" s="15"/>
      <c r="C15" s="16"/>
      <c r="D15" s="15"/>
    </row>
    <row r="16" spans="1:4" ht="12.75" customHeight="1" hidden="1">
      <c r="A16" s="23" t="s">
        <v>81</v>
      </c>
      <c r="B16" s="24">
        <v>10</v>
      </c>
      <c r="C16" s="25" t="s">
        <v>44</v>
      </c>
      <c r="D16" s="24">
        <v>0</v>
      </c>
    </row>
    <row r="17" spans="1:4" ht="12.75" customHeight="1" hidden="1">
      <c r="A17" s="18"/>
      <c r="B17" s="19"/>
      <c r="C17" s="20"/>
      <c r="D17" s="19"/>
    </row>
    <row r="18" spans="1:4" ht="0.75" customHeight="1" hidden="1">
      <c r="A18" s="124" t="s">
        <v>50</v>
      </c>
      <c r="B18" s="125" t="s">
        <v>44</v>
      </c>
      <c r="C18" s="16" t="s">
        <v>51</v>
      </c>
      <c r="D18" s="125">
        <v>0</v>
      </c>
    </row>
    <row r="19" spans="1:4" ht="0" customHeight="1" hidden="1">
      <c r="A19" s="126" t="s">
        <v>283</v>
      </c>
      <c r="B19" s="127" t="s">
        <v>44</v>
      </c>
      <c r="C19" s="210" t="s">
        <v>284</v>
      </c>
      <c r="D19" s="127">
        <v>0</v>
      </c>
    </row>
    <row r="20" spans="1:4" ht="0.75" customHeight="1" hidden="1">
      <c r="A20" s="18"/>
      <c r="B20" s="19"/>
      <c r="C20" s="20"/>
      <c r="D20" s="19"/>
    </row>
    <row r="21" spans="1:4" ht="17.25" customHeight="1">
      <c r="A21" s="14" t="s">
        <v>82</v>
      </c>
      <c r="B21" s="15" t="s">
        <v>56</v>
      </c>
      <c r="C21" s="16"/>
      <c r="D21" s="17">
        <f>SUM(D22)</f>
        <v>90064.57</v>
      </c>
    </row>
    <row r="22" spans="1:4" ht="21" customHeight="1">
      <c r="A22" s="23" t="s">
        <v>83</v>
      </c>
      <c r="B22" s="24" t="s">
        <v>56</v>
      </c>
      <c r="C22" s="25" t="s">
        <v>57</v>
      </c>
      <c r="D22" s="27">
        <v>90064.57</v>
      </c>
    </row>
    <row r="23" spans="1:4" ht="33.75" customHeight="1" hidden="1">
      <c r="A23" s="227" t="s">
        <v>314</v>
      </c>
      <c r="B23" s="233" t="s">
        <v>236</v>
      </c>
      <c r="C23" s="228"/>
      <c r="D23" s="231">
        <f>SUM(D24)</f>
        <v>0</v>
      </c>
    </row>
    <row r="24" spans="1:4" ht="35.25" customHeight="1" hidden="1">
      <c r="A24" s="229" t="s">
        <v>378</v>
      </c>
      <c r="B24" s="234" t="s">
        <v>236</v>
      </c>
      <c r="C24" s="230">
        <v>10</v>
      </c>
      <c r="D24" s="232">
        <v>0</v>
      </c>
    </row>
    <row r="25" spans="1:4" ht="17.25" customHeight="1">
      <c r="A25" s="238" t="s">
        <v>58</v>
      </c>
      <c r="B25" s="239" t="s">
        <v>46</v>
      </c>
      <c r="C25" s="240"/>
      <c r="D25" s="241">
        <f>D26+D28+D29</f>
        <v>285112.73</v>
      </c>
    </row>
    <row r="26" spans="1:4" ht="15" customHeight="1">
      <c r="A26" s="128" t="s">
        <v>84</v>
      </c>
      <c r="B26" s="123" t="s">
        <v>46</v>
      </c>
      <c r="C26" s="24" t="s">
        <v>44</v>
      </c>
      <c r="D26" s="242">
        <v>0</v>
      </c>
    </row>
    <row r="27" spans="1:4" ht="15" customHeight="1" hidden="1">
      <c r="A27" s="128"/>
      <c r="B27" s="123"/>
      <c r="C27" s="25"/>
      <c r="D27" s="243">
        <v>0</v>
      </c>
    </row>
    <row r="28" spans="1:4" ht="15" customHeight="1">
      <c r="A28" s="132" t="s">
        <v>60</v>
      </c>
      <c r="B28" s="123" t="s">
        <v>46</v>
      </c>
      <c r="C28" s="25" t="s">
        <v>61</v>
      </c>
      <c r="D28" s="245">
        <v>285112.73</v>
      </c>
    </row>
    <row r="29" spans="1:4" ht="15" customHeight="1">
      <c r="A29" s="133" t="s">
        <v>198</v>
      </c>
      <c r="B29" s="244" t="s">
        <v>46</v>
      </c>
      <c r="C29" s="230">
        <v>12</v>
      </c>
      <c r="D29" s="246">
        <v>0</v>
      </c>
    </row>
    <row r="30" spans="1:4" ht="15" customHeight="1">
      <c r="A30" s="128" t="s">
        <v>63</v>
      </c>
      <c r="B30" s="129" t="s">
        <v>64</v>
      </c>
      <c r="C30" s="30"/>
      <c r="D30" s="27">
        <f>SUM(D31:D32)</f>
        <v>484914</v>
      </c>
    </row>
    <row r="31" spans="1:4" ht="27.75" customHeight="1">
      <c r="A31" s="128" t="s">
        <v>85</v>
      </c>
      <c r="B31" s="30" t="s">
        <v>64</v>
      </c>
      <c r="C31" s="28" t="s">
        <v>56</v>
      </c>
      <c r="D31" s="27">
        <v>0</v>
      </c>
    </row>
    <row r="32" spans="1:4" ht="30.75" customHeight="1">
      <c r="A32" s="128" t="s">
        <v>86</v>
      </c>
      <c r="B32" s="129" t="s">
        <v>64</v>
      </c>
      <c r="C32" s="30" t="s">
        <v>57</v>
      </c>
      <c r="D32" s="27">
        <v>484914</v>
      </c>
    </row>
    <row r="33" spans="1:4" ht="30.75" customHeight="1">
      <c r="A33" s="126" t="s">
        <v>246</v>
      </c>
      <c r="B33" s="220">
        <v>10</v>
      </c>
      <c r="C33" s="221" t="s">
        <v>44</v>
      </c>
      <c r="D33" s="222">
        <v>115763</v>
      </c>
    </row>
    <row r="34" spans="1:4" ht="30" customHeight="1">
      <c r="A34" s="128" t="s">
        <v>87</v>
      </c>
      <c r="B34" s="129" t="s">
        <v>68</v>
      </c>
      <c r="C34" s="30"/>
      <c r="D34" s="27">
        <f>SUM(D35)</f>
        <v>2390183.87</v>
      </c>
    </row>
    <row r="35" spans="1:4" ht="24.75" customHeight="1">
      <c r="A35" s="131" t="s">
        <v>88</v>
      </c>
      <c r="B35" s="129" t="s">
        <v>68</v>
      </c>
      <c r="C35" s="30" t="s">
        <v>44</v>
      </c>
      <c r="D35" s="26">
        <v>2390183.87</v>
      </c>
    </row>
    <row r="36" spans="1:4" ht="32.25" customHeight="1" hidden="1">
      <c r="A36" s="130" t="s">
        <v>326</v>
      </c>
      <c r="B36" s="29">
        <v>11</v>
      </c>
      <c r="C36" s="226" t="s">
        <v>231</v>
      </c>
      <c r="D36" s="26">
        <v>0</v>
      </c>
    </row>
    <row r="37" spans="1:4" ht="62.25" customHeight="1">
      <c r="A37" s="18" t="s">
        <v>89</v>
      </c>
      <c r="B37" s="135">
        <v>14</v>
      </c>
      <c r="C37" s="136" t="s">
        <v>57</v>
      </c>
      <c r="D37" s="134">
        <v>48000</v>
      </c>
    </row>
    <row r="38" spans="1:4" ht="15">
      <c r="A38" s="31"/>
      <c r="B38" s="25"/>
      <c r="C38" s="25"/>
      <c r="D38" s="32"/>
    </row>
    <row r="39" spans="1:4" ht="15">
      <c r="A39" s="33"/>
      <c r="B39" s="25"/>
      <c r="C39" s="25"/>
      <c r="D39" s="32"/>
    </row>
  </sheetData>
  <sheetProtection selectLockedCells="1" selectUnlockedCells="1"/>
  <mergeCells count="10">
    <mergeCell ref="A4:F4"/>
    <mergeCell ref="A10:C10"/>
    <mergeCell ref="C1:D1"/>
    <mergeCell ref="B2:D2"/>
    <mergeCell ref="B3:F3"/>
    <mergeCell ref="A6:F6"/>
    <mergeCell ref="A8:A9"/>
    <mergeCell ref="B8:B9"/>
    <mergeCell ref="C8:C9"/>
    <mergeCell ref="D8:D9"/>
  </mergeCells>
  <printOptions/>
  <pageMargins left="0.7086614173228347" right="0.7086614173228347" top="0.35433070866141736" bottom="0.3937007874015748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9.00390625" style="0" customWidth="1"/>
    <col min="2" max="2" width="39.50390625" style="0" customWidth="1"/>
    <col min="3" max="3" width="31.00390625" style="0" customWidth="1"/>
  </cols>
  <sheetData>
    <row r="1" spans="1:3" ht="15">
      <c r="A1" s="2"/>
      <c r="B1" s="293" t="s">
        <v>38</v>
      </c>
      <c r="C1" s="293"/>
    </row>
    <row r="2" spans="1:6" ht="15">
      <c r="A2" s="2"/>
      <c r="B2" s="293" t="s">
        <v>301</v>
      </c>
      <c r="C2" s="293"/>
      <c r="D2" s="4"/>
      <c r="E2" s="4"/>
      <c r="F2" s="4"/>
    </row>
    <row r="3" spans="1:6" ht="15">
      <c r="A3" s="2"/>
      <c r="B3" s="294" t="s">
        <v>411</v>
      </c>
      <c r="C3" s="293"/>
      <c r="D3" s="99"/>
      <c r="E3" s="99"/>
      <c r="F3" s="99"/>
    </row>
    <row r="4" spans="1:3" ht="15">
      <c r="A4" s="2"/>
      <c r="B4" s="2"/>
      <c r="C4" s="2"/>
    </row>
    <row r="5" spans="1:3" ht="15">
      <c r="A5" s="117" t="s">
        <v>412</v>
      </c>
      <c r="B5" s="2"/>
      <c r="C5" s="2"/>
    </row>
    <row r="6" spans="1:3" ht="15">
      <c r="A6" s="2" t="s">
        <v>197</v>
      </c>
      <c r="B6" s="2"/>
      <c r="C6" s="2"/>
    </row>
    <row r="7" spans="1:3" ht="15">
      <c r="A7" s="2"/>
      <c r="B7" s="2"/>
      <c r="C7" s="2"/>
    </row>
    <row r="8" spans="1:3" ht="15">
      <c r="A8" s="2"/>
      <c r="B8" s="2"/>
      <c r="C8" s="116" t="s">
        <v>21</v>
      </c>
    </row>
    <row r="9" spans="1:3" ht="15">
      <c r="A9" s="118" t="s">
        <v>22</v>
      </c>
      <c r="B9" s="118" t="s">
        <v>23</v>
      </c>
      <c r="C9" s="118">
        <v>2022</v>
      </c>
    </row>
    <row r="10" spans="1:3" ht="25.5" customHeight="1">
      <c r="A10" s="119" t="s">
        <v>24</v>
      </c>
      <c r="B10" s="118" t="s">
        <v>25</v>
      </c>
      <c r="C10" s="120">
        <f>SUM(C12+C13)</f>
        <v>-875847.8300000001</v>
      </c>
    </row>
    <row r="11" spans="1:3" ht="24" customHeight="1">
      <c r="A11" s="119" t="s">
        <v>26</v>
      </c>
      <c r="B11" s="118" t="s">
        <v>27</v>
      </c>
      <c r="C11" s="121">
        <f>C13</f>
        <v>-7457549.83</v>
      </c>
    </row>
    <row r="12" spans="1:3" ht="24" customHeight="1">
      <c r="A12" s="119" t="s">
        <v>28</v>
      </c>
      <c r="B12" s="118" t="s">
        <v>29</v>
      </c>
      <c r="C12" s="120">
        <f>C15</f>
        <v>6581702</v>
      </c>
    </row>
    <row r="13" spans="1:3" ht="26.25" customHeight="1">
      <c r="A13" s="119" t="s">
        <v>30</v>
      </c>
      <c r="B13" s="118" t="s">
        <v>31</v>
      </c>
      <c r="C13" s="121">
        <f>C14</f>
        <v>-7457549.83</v>
      </c>
    </row>
    <row r="14" spans="1:3" ht="27" customHeight="1">
      <c r="A14" s="119" t="s">
        <v>32</v>
      </c>
      <c r="B14" s="118" t="s">
        <v>33</v>
      </c>
      <c r="C14" s="121">
        <f>-Доходы!E104</f>
        <v>-7457549.83</v>
      </c>
    </row>
    <row r="15" spans="1:3" ht="24" customHeight="1">
      <c r="A15" s="119" t="s">
        <v>34</v>
      </c>
      <c r="B15" s="118" t="s">
        <v>35</v>
      </c>
      <c r="C15" s="120">
        <f>C16</f>
        <v>6581702</v>
      </c>
    </row>
    <row r="16" spans="1:3" ht="25.5" customHeight="1">
      <c r="A16" s="119" t="s">
        <v>36</v>
      </c>
      <c r="B16" s="118" t="s">
        <v>37</v>
      </c>
      <c r="C16" s="120">
        <f>'Расходы '!H210</f>
        <v>6581702</v>
      </c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21.75" customHeight="1">
      <c r="A19" s="122"/>
      <c r="B19" s="2"/>
      <c r="C19" s="2"/>
    </row>
  </sheetData>
  <sheetProtection selectLockedCells="1" selectUnlockedCells="1"/>
  <mergeCells count="3">
    <mergeCell ref="B1:C1"/>
    <mergeCell ref="B2:C2"/>
    <mergeCell ref="B3:C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2019-04-10T05:45:29Z</cp:lastPrinted>
  <dcterms:modified xsi:type="dcterms:W3CDTF">2022-10-12T02:45:52Z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