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МНПА 17-18\сентябрь -22\"/>
    </mc:Choice>
  </mc:AlternateContent>
  <bookViews>
    <workbookView xWindow="0" yWindow="0" windowWidth="19200" windowHeight="10905"/>
  </bookViews>
  <sheets>
    <sheet name="источники №1" sheetId="1" r:id="rId1"/>
    <sheet name="доходы №2" sheetId="2" r:id="rId2"/>
    <sheet name="расходы №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30" i="1"/>
  <c r="H146" i="3"/>
  <c r="C68" i="2"/>
  <c r="H28" i="3" l="1"/>
  <c r="H34" i="3" l="1"/>
  <c r="H35" i="3"/>
  <c r="J115" i="3"/>
  <c r="I115" i="3"/>
  <c r="J123" i="3"/>
  <c r="I123" i="3"/>
  <c r="J124" i="3"/>
  <c r="I124" i="3"/>
  <c r="H123" i="3"/>
  <c r="H115" i="3" s="1"/>
  <c r="C82" i="2"/>
  <c r="C83" i="2"/>
  <c r="J178" i="3" l="1"/>
  <c r="I178" i="3"/>
  <c r="H178" i="3"/>
  <c r="J217" i="3"/>
  <c r="I217" i="3"/>
  <c r="H217" i="3"/>
  <c r="J220" i="3"/>
  <c r="I220" i="3"/>
  <c r="J219" i="3"/>
  <c r="J218" i="3" s="1"/>
  <c r="I219" i="3"/>
  <c r="I218" i="3" s="1"/>
  <c r="H218" i="3"/>
  <c r="H219" i="3"/>
  <c r="H220" i="3"/>
  <c r="H22" i="3"/>
  <c r="H21" i="3"/>
  <c r="H185" i="3" l="1"/>
  <c r="H184" i="3"/>
  <c r="H169" i="3"/>
  <c r="H212" i="3"/>
  <c r="H211" i="3"/>
  <c r="H61" i="3" l="1"/>
  <c r="H57" i="3"/>
  <c r="H56" i="3"/>
  <c r="C77" i="2" l="1"/>
  <c r="E85" i="2"/>
  <c r="D85" i="2"/>
  <c r="C85" i="2"/>
  <c r="H120" i="3" l="1"/>
  <c r="H122" i="3"/>
  <c r="H27" i="3"/>
  <c r="H26" i="3"/>
  <c r="H16" i="3"/>
  <c r="H15" i="3"/>
  <c r="H174" i="3" l="1"/>
  <c r="C29" i="1" l="1"/>
  <c r="C28" i="1" s="1"/>
  <c r="C27" i="1" s="1"/>
  <c r="J222" i="3"/>
  <c r="I222" i="3"/>
  <c r="J215" i="3"/>
  <c r="J214" i="3" s="1"/>
  <c r="J213" i="3" s="1"/>
  <c r="I215" i="3"/>
  <c r="I214" i="3" s="1"/>
  <c r="I213" i="3" s="1"/>
  <c r="H215" i="3"/>
  <c r="H214" i="3"/>
  <c r="H213" i="3" s="1"/>
  <c r="J210" i="3"/>
  <c r="J209" i="3" s="1"/>
  <c r="J208" i="3" s="1"/>
  <c r="J207" i="3" s="1"/>
  <c r="I210" i="3"/>
  <c r="I209" i="3" s="1"/>
  <c r="I208" i="3" s="1"/>
  <c r="H210" i="3"/>
  <c r="H209" i="3"/>
  <c r="H208" i="3" s="1"/>
  <c r="H207" i="3" s="1"/>
  <c r="J205" i="3"/>
  <c r="J204" i="3" s="1"/>
  <c r="J203" i="3" s="1"/>
  <c r="I205" i="3"/>
  <c r="I204" i="3" s="1"/>
  <c r="I203" i="3" s="1"/>
  <c r="H205" i="3"/>
  <c r="H204" i="3"/>
  <c r="H203" i="3"/>
  <c r="J201" i="3"/>
  <c r="J200" i="3" s="1"/>
  <c r="J199" i="3" s="1"/>
  <c r="I201" i="3"/>
  <c r="H201" i="3"/>
  <c r="I200" i="3"/>
  <c r="I199" i="3" s="1"/>
  <c r="H200" i="3"/>
  <c r="H199" i="3"/>
  <c r="H196" i="3"/>
  <c r="H195" i="3" s="1"/>
  <c r="H194" i="3" s="1"/>
  <c r="H186" i="3" s="1"/>
  <c r="J195" i="3"/>
  <c r="J194" i="3" s="1"/>
  <c r="I195" i="3"/>
  <c r="J192" i="3"/>
  <c r="I192" i="3"/>
  <c r="H192" i="3"/>
  <c r="J190" i="3"/>
  <c r="I190" i="3"/>
  <c r="I188" i="3" s="1"/>
  <c r="I187" i="3" s="1"/>
  <c r="J188" i="3"/>
  <c r="H188" i="3"/>
  <c r="H187" i="3" s="1"/>
  <c r="J187" i="3"/>
  <c r="J183" i="3"/>
  <c r="I183" i="3"/>
  <c r="I182" i="3" s="1"/>
  <c r="H183" i="3"/>
  <c r="H182" i="3" s="1"/>
  <c r="H181" i="3" s="1"/>
  <c r="J182" i="3"/>
  <c r="J181" i="3"/>
  <c r="I181" i="3"/>
  <c r="J175" i="3"/>
  <c r="I175" i="3"/>
  <c r="H175" i="3"/>
  <c r="J173" i="3"/>
  <c r="J172" i="3" s="1"/>
  <c r="I173" i="3"/>
  <c r="I172" i="3" s="1"/>
  <c r="I171" i="3" s="1"/>
  <c r="H173" i="3"/>
  <c r="H172" i="3"/>
  <c r="H171" i="3" s="1"/>
  <c r="H170" i="3" s="1"/>
  <c r="J171" i="3"/>
  <c r="J170" i="3" s="1"/>
  <c r="I170" i="3"/>
  <c r="H168" i="3"/>
  <c r="J168" i="3"/>
  <c r="J167" i="3" s="1"/>
  <c r="J166" i="3" s="1"/>
  <c r="J165" i="3" s="1"/>
  <c r="J164" i="3" s="1"/>
  <c r="I168" i="3"/>
  <c r="I167" i="3"/>
  <c r="I166" i="3" s="1"/>
  <c r="I165" i="3" s="1"/>
  <c r="H167" i="3"/>
  <c r="H166" i="3"/>
  <c r="H165" i="3" s="1"/>
  <c r="H164" i="3" s="1"/>
  <c r="I164" i="3"/>
  <c r="J162" i="3"/>
  <c r="I162" i="3"/>
  <c r="I161" i="3" s="1"/>
  <c r="I160" i="3" s="1"/>
  <c r="H162" i="3"/>
  <c r="J161" i="3"/>
  <c r="H161" i="3"/>
  <c r="H160" i="3" s="1"/>
  <c r="H155" i="3" s="1"/>
  <c r="J160" i="3"/>
  <c r="J158" i="3"/>
  <c r="J157" i="3" s="1"/>
  <c r="J156" i="3" s="1"/>
  <c r="I158" i="3"/>
  <c r="I157" i="3" s="1"/>
  <c r="I156" i="3" s="1"/>
  <c r="H158" i="3"/>
  <c r="H157" i="3"/>
  <c r="H156" i="3"/>
  <c r="J155" i="3"/>
  <c r="H154" i="3"/>
  <c r="H153" i="3" s="1"/>
  <c r="H152" i="3" s="1"/>
  <c r="J153" i="3"/>
  <c r="I153" i="3"/>
  <c r="J152" i="3"/>
  <c r="J151" i="3" s="1"/>
  <c r="I152" i="3"/>
  <c r="I151" i="3"/>
  <c r="H151" i="3"/>
  <c r="I150" i="3"/>
  <c r="H150" i="3"/>
  <c r="J149" i="3"/>
  <c r="J148" i="3" s="1"/>
  <c r="J147" i="3" s="1"/>
  <c r="I149" i="3"/>
  <c r="I148" i="3" s="1"/>
  <c r="I147" i="3" s="1"/>
  <c r="H149" i="3"/>
  <c r="H148" i="3"/>
  <c r="H147" i="3"/>
  <c r="I146" i="3"/>
  <c r="I145" i="3" s="1"/>
  <c r="I144" i="3" s="1"/>
  <c r="I143" i="3" s="1"/>
  <c r="I142" i="3" s="1"/>
  <c r="J145" i="3"/>
  <c r="H145" i="3"/>
  <c r="H144" i="3" s="1"/>
  <c r="H143" i="3" s="1"/>
  <c r="H142" i="3" s="1"/>
  <c r="J144" i="3"/>
  <c r="J143" i="3"/>
  <c r="J142" i="3"/>
  <c r="J130" i="3"/>
  <c r="J129" i="3" s="1"/>
  <c r="J128" i="3" s="1"/>
  <c r="I130" i="3"/>
  <c r="I129" i="3" s="1"/>
  <c r="I128" i="3" s="1"/>
  <c r="H130" i="3"/>
  <c r="H129" i="3" s="1"/>
  <c r="H128" i="3" s="1"/>
  <c r="H126" i="3"/>
  <c r="H125" i="3" s="1"/>
  <c r="H124" i="3" s="1"/>
  <c r="J120" i="3"/>
  <c r="J119" i="3" s="1"/>
  <c r="J118" i="3" s="1"/>
  <c r="J117" i="3" s="1"/>
  <c r="J116" i="3" s="1"/>
  <c r="I120" i="3"/>
  <c r="I119" i="3" s="1"/>
  <c r="I118" i="3" s="1"/>
  <c r="I117" i="3" s="1"/>
  <c r="I116" i="3" s="1"/>
  <c r="H119" i="3"/>
  <c r="H118" i="3" s="1"/>
  <c r="H117" i="3" s="1"/>
  <c r="H116" i="3" s="1"/>
  <c r="J113" i="3"/>
  <c r="J112" i="3" s="1"/>
  <c r="J111" i="3" s="1"/>
  <c r="J110" i="3" s="1"/>
  <c r="J109" i="3" s="1"/>
  <c r="I113" i="3"/>
  <c r="I112" i="3" s="1"/>
  <c r="I111" i="3" s="1"/>
  <c r="I110" i="3" s="1"/>
  <c r="I109" i="3" s="1"/>
  <c r="H113" i="3"/>
  <c r="H112" i="3"/>
  <c r="H111" i="3"/>
  <c r="H110" i="3" s="1"/>
  <c r="H109" i="3" s="1"/>
  <c r="J107" i="3"/>
  <c r="J106" i="3" s="1"/>
  <c r="J105" i="3" s="1"/>
  <c r="I107" i="3"/>
  <c r="I106" i="3" s="1"/>
  <c r="I105" i="3" s="1"/>
  <c r="H107" i="3"/>
  <c r="H106" i="3"/>
  <c r="H105" i="3"/>
  <c r="J103" i="3"/>
  <c r="J102" i="3" s="1"/>
  <c r="J101" i="3" s="1"/>
  <c r="J100" i="3" s="1"/>
  <c r="I103" i="3"/>
  <c r="I102" i="3" s="1"/>
  <c r="I101" i="3" s="1"/>
  <c r="I100" i="3" s="1"/>
  <c r="H103" i="3"/>
  <c r="H102" i="3" s="1"/>
  <c r="H101" i="3" s="1"/>
  <c r="H100" i="3" s="1"/>
  <c r="J98" i="3"/>
  <c r="J97" i="3" s="1"/>
  <c r="J96" i="3" s="1"/>
  <c r="J95" i="3" s="1"/>
  <c r="J94" i="3" s="1"/>
  <c r="I98" i="3"/>
  <c r="I97" i="3" s="1"/>
  <c r="I96" i="3" s="1"/>
  <c r="I95" i="3" s="1"/>
  <c r="H98" i="3"/>
  <c r="H97" i="3" s="1"/>
  <c r="H96" i="3" s="1"/>
  <c r="H95" i="3" s="1"/>
  <c r="J92" i="3"/>
  <c r="J91" i="3" s="1"/>
  <c r="J90" i="3" s="1"/>
  <c r="I92" i="3"/>
  <c r="I91" i="3" s="1"/>
  <c r="I90" i="3" s="1"/>
  <c r="H92" i="3"/>
  <c r="H91" i="3" s="1"/>
  <c r="H90" i="3" s="1"/>
  <c r="J88" i="3"/>
  <c r="J87" i="3" s="1"/>
  <c r="J86" i="3" s="1"/>
  <c r="J85" i="3" s="1"/>
  <c r="J84" i="3" s="1"/>
  <c r="I88" i="3"/>
  <c r="I87" i="3" s="1"/>
  <c r="I86" i="3" s="1"/>
  <c r="H88" i="3"/>
  <c r="H87" i="3"/>
  <c r="H86" i="3" s="1"/>
  <c r="H85" i="3" s="1"/>
  <c r="H84" i="3" s="1"/>
  <c r="J82" i="3"/>
  <c r="J81" i="3" s="1"/>
  <c r="J80" i="3" s="1"/>
  <c r="J79" i="3" s="1"/>
  <c r="I82" i="3"/>
  <c r="I81" i="3" s="1"/>
  <c r="I80" i="3" s="1"/>
  <c r="I79" i="3" s="1"/>
  <c r="H82" i="3"/>
  <c r="H81" i="3"/>
  <c r="H80" i="3"/>
  <c r="H79" i="3" s="1"/>
  <c r="J77" i="3"/>
  <c r="J76" i="3" s="1"/>
  <c r="J75" i="3" s="1"/>
  <c r="J74" i="3" s="1"/>
  <c r="I77" i="3"/>
  <c r="I76" i="3" s="1"/>
  <c r="I75" i="3" s="1"/>
  <c r="I74" i="3" s="1"/>
  <c r="H77" i="3"/>
  <c r="H76" i="3" s="1"/>
  <c r="H75" i="3" s="1"/>
  <c r="H74" i="3" s="1"/>
  <c r="J70" i="3"/>
  <c r="J69" i="3" s="1"/>
  <c r="I70" i="3"/>
  <c r="I69" i="3" s="1"/>
  <c r="H70" i="3"/>
  <c r="H69" i="3" s="1"/>
  <c r="H64" i="3" s="1"/>
  <c r="H63" i="3" s="1"/>
  <c r="H62" i="3" s="1"/>
  <c r="J66" i="3"/>
  <c r="J65" i="3" s="1"/>
  <c r="I66" i="3"/>
  <c r="I65" i="3" s="1"/>
  <c r="H66" i="3"/>
  <c r="H65" i="3"/>
  <c r="J59" i="3"/>
  <c r="J58" i="3" s="1"/>
  <c r="I59" i="3"/>
  <c r="I58" i="3" s="1"/>
  <c r="H59" i="3"/>
  <c r="H58" i="3" s="1"/>
  <c r="J55" i="3"/>
  <c r="J54" i="3" s="1"/>
  <c r="I55" i="3"/>
  <c r="H55" i="3"/>
  <c r="H54" i="3" s="1"/>
  <c r="I54" i="3"/>
  <c r="J49" i="3"/>
  <c r="J48" i="3" s="1"/>
  <c r="J47" i="3" s="1"/>
  <c r="J46" i="3" s="1"/>
  <c r="I49" i="3"/>
  <c r="I48" i="3" s="1"/>
  <c r="I47" i="3" s="1"/>
  <c r="I46" i="3" s="1"/>
  <c r="H49" i="3"/>
  <c r="H48" i="3" s="1"/>
  <c r="H47" i="3" s="1"/>
  <c r="H46" i="3" s="1"/>
  <c r="J43" i="3"/>
  <c r="J42" i="3" s="1"/>
  <c r="J41" i="3" s="1"/>
  <c r="I43" i="3"/>
  <c r="I42" i="3" s="1"/>
  <c r="I41" i="3" s="1"/>
  <c r="H43" i="3"/>
  <c r="H42" i="3" s="1"/>
  <c r="H41" i="3" s="1"/>
  <c r="J39" i="3"/>
  <c r="J38" i="3" s="1"/>
  <c r="J37" i="3" s="1"/>
  <c r="J36" i="3" s="1"/>
  <c r="I39" i="3"/>
  <c r="I38" i="3" s="1"/>
  <c r="I37" i="3" s="1"/>
  <c r="I36" i="3" s="1"/>
  <c r="H39" i="3"/>
  <c r="H38" i="3" s="1"/>
  <c r="H37" i="3" s="1"/>
  <c r="H36" i="3" s="1"/>
  <c r="J32" i="3"/>
  <c r="J31" i="3" s="1"/>
  <c r="I32" i="3"/>
  <c r="I31" i="3" s="1"/>
  <c r="H32" i="3"/>
  <c r="H31" i="3" s="1"/>
  <c r="J29" i="3"/>
  <c r="I29" i="3"/>
  <c r="H29" i="3"/>
  <c r="J27" i="3"/>
  <c r="J25" i="3" s="1"/>
  <c r="J24" i="3" s="1"/>
  <c r="J23" i="3" s="1"/>
  <c r="J26" i="3"/>
  <c r="I25" i="3"/>
  <c r="I24" i="3" s="1"/>
  <c r="I23" i="3" s="1"/>
  <c r="H25" i="3"/>
  <c r="H24" i="3" s="1"/>
  <c r="J20" i="3"/>
  <c r="J19" i="3" s="1"/>
  <c r="J18" i="3" s="1"/>
  <c r="I20" i="3"/>
  <c r="H20" i="3"/>
  <c r="H19" i="3" s="1"/>
  <c r="H18" i="3" s="1"/>
  <c r="I19" i="3"/>
  <c r="I18" i="3" s="1"/>
  <c r="J14" i="3"/>
  <c r="I14" i="3"/>
  <c r="H14" i="3"/>
  <c r="J13" i="3"/>
  <c r="J12" i="3" s="1"/>
  <c r="J11" i="3" s="1"/>
  <c r="J10" i="3" s="1"/>
  <c r="I13" i="3"/>
  <c r="I12" i="3" s="1"/>
  <c r="I11" i="3" s="1"/>
  <c r="I10" i="3" s="1"/>
  <c r="H13" i="3"/>
  <c r="H12" i="3" s="1"/>
  <c r="H11" i="3" s="1"/>
  <c r="H10" i="3" s="1"/>
  <c r="E83" i="2"/>
  <c r="D83" i="2"/>
  <c r="D82" i="2" s="1"/>
  <c r="D81" i="2" s="1"/>
  <c r="C81" i="2"/>
  <c r="E82" i="2"/>
  <c r="E81" i="2" s="1"/>
  <c r="E78" i="2"/>
  <c r="D78" i="2"/>
  <c r="C78" i="2"/>
  <c r="E77" i="2"/>
  <c r="E76" i="2" s="1"/>
  <c r="E75" i="2" s="1"/>
  <c r="D77" i="2"/>
  <c r="D76" i="2" s="1"/>
  <c r="D75" i="2" s="1"/>
  <c r="C76" i="2"/>
  <c r="C75" i="2" s="1"/>
  <c r="E73" i="2"/>
  <c r="E72" i="2" s="1"/>
  <c r="E71" i="2" s="1"/>
  <c r="D73" i="2"/>
  <c r="D72" i="2" s="1"/>
  <c r="D71" i="2" s="1"/>
  <c r="C73" i="2"/>
  <c r="C72" i="2" s="1"/>
  <c r="E67" i="2"/>
  <c r="E65" i="2" s="1"/>
  <c r="D67" i="2"/>
  <c r="D65" i="2" s="1"/>
  <c r="C67" i="2"/>
  <c r="C65" i="2" s="1"/>
  <c r="C51" i="2"/>
  <c r="C49" i="2"/>
  <c r="C45" i="2"/>
  <c r="C42" i="2"/>
  <c r="C41" i="2" s="1"/>
  <c r="E35" i="2"/>
  <c r="E34" i="2" s="1"/>
  <c r="D35" i="2"/>
  <c r="D34" i="2" s="1"/>
  <c r="C35" i="2"/>
  <c r="C34" i="2" s="1"/>
  <c r="E31" i="2"/>
  <c r="E25" i="2" s="1"/>
  <c r="D31" i="2"/>
  <c r="D25" i="2" s="1"/>
  <c r="C31" i="2"/>
  <c r="C25" i="2" s="1"/>
  <c r="E23" i="2"/>
  <c r="E22" i="2" s="1"/>
  <c r="E21" i="2" s="1"/>
  <c r="D23" i="2"/>
  <c r="D22" i="2" s="1"/>
  <c r="D21" i="2" s="1"/>
  <c r="C23" i="2"/>
  <c r="C22" i="2" s="1"/>
  <c r="C21" i="2" s="1"/>
  <c r="E16" i="2"/>
  <c r="E15" i="2" s="1"/>
  <c r="D16" i="2"/>
  <c r="D15" i="2" s="1"/>
  <c r="C16" i="2"/>
  <c r="C15" i="2"/>
  <c r="E12" i="2"/>
  <c r="D12" i="2"/>
  <c r="C12" i="2"/>
  <c r="E29" i="1"/>
  <c r="E28" i="1" s="1"/>
  <c r="E27" i="1" s="1"/>
  <c r="D29" i="1"/>
  <c r="D28" i="1"/>
  <c r="D27" i="1" s="1"/>
  <c r="E25" i="1"/>
  <c r="D25" i="1"/>
  <c r="D24" i="1" s="1"/>
  <c r="D23" i="1" s="1"/>
  <c r="C25" i="1"/>
  <c r="C24" i="1" s="1"/>
  <c r="C23" i="1" s="1"/>
  <c r="E24" i="1"/>
  <c r="E23" i="1" s="1"/>
  <c r="E15" i="1"/>
  <c r="D15" i="1"/>
  <c r="C15" i="1"/>
  <c r="E13" i="1"/>
  <c r="D13" i="1"/>
  <c r="C13" i="1"/>
  <c r="E12" i="1"/>
  <c r="E11" i="1" s="1"/>
  <c r="D12" i="1"/>
  <c r="C12" i="1"/>
  <c r="C11" i="1" s="1"/>
  <c r="D11" i="1"/>
  <c r="H94" i="3" l="1"/>
  <c r="I94" i="3"/>
  <c r="C44" i="2"/>
  <c r="D62" i="2"/>
  <c r="D11" i="2" s="1"/>
  <c r="H53" i="3"/>
  <c r="H51" i="3" s="1"/>
  <c r="H52" i="3"/>
  <c r="C64" i="2"/>
  <c r="C63" i="2" s="1"/>
  <c r="I64" i="3"/>
  <c r="I63" i="3" s="1"/>
  <c r="I62" i="3" s="1"/>
  <c r="H180" i="3"/>
  <c r="H179" i="3" s="1"/>
  <c r="H23" i="3"/>
  <c r="H17" i="3" s="1"/>
  <c r="H9" i="3" s="1"/>
  <c r="D64" i="2"/>
  <c r="D63" i="2" s="1"/>
  <c r="J52" i="3"/>
  <c r="J53" i="3"/>
  <c r="J51" i="3" s="1"/>
  <c r="J17" i="3"/>
  <c r="J9" i="3" s="1"/>
  <c r="I186" i="3"/>
  <c r="I180" i="3" s="1"/>
  <c r="I179" i="3" s="1"/>
  <c r="I17" i="3"/>
  <c r="I9" i="3" s="1"/>
  <c r="J73" i="3"/>
  <c r="J72" i="3" s="1"/>
  <c r="I73" i="3"/>
  <c r="I85" i="3"/>
  <c r="I84" i="3" s="1"/>
  <c r="H45" i="3"/>
  <c r="J64" i="3"/>
  <c r="J63" i="3" s="1"/>
  <c r="J62" i="3" s="1"/>
  <c r="I52" i="3"/>
  <c r="H73" i="3"/>
  <c r="H72" i="3" s="1"/>
  <c r="J186" i="3"/>
  <c r="J180" i="3" s="1"/>
  <c r="J179" i="3" s="1"/>
  <c r="I53" i="3"/>
  <c r="I51" i="3" s="1"/>
  <c r="I155" i="3"/>
  <c r="I207" i="3"/>
  <c r="E62" i="2"/>
  <c r="C62" i="2"/>
  <c r="E64" i="2"/>
  <c r="E63" i="2" s="1"/>
  <c r="I45" i="3" l="1"/>
  <c r="I72" i="3"/>
  <c r="D88" i="2"/>
  <c r="D87" i="2"/>
  <c r="H8" i="3"/>
  <c r="H223" i="3" s="1"/>
  <c r="J45" i="3"/>
  <c r="J8" i="3" s="1"/>
  <c r="J223" i="3" s="1"/>
  <c r="I8" i="3"/>
  <c r="I223" i="3" s="1"/>
  <c r="C88" i="2"/>
  <c r="C11" i="2"/>
  <c r="C87" i="2" s="1"/>
  <c r="E88" i="2"/>
  <c r="E11" i="2"/>
  <c r="E87" i="2" s="1"/>
</calcChain>
</file>

<file path=xl/sharedStrings.xml><?xml version="1.0" encoding="utf-8"?>
<sst xmlns="http://schemas.openxmlformats.org/spreadsheetml/2006/main" count="1426" uniqueCount="421">
  <si>
    <t>Приложение №1</t>
  </si>
  <si>
    <t xml:space="preserve">                                                              Источники внутреннего финансирования</t>
  </si>
  <si>
    <t xml:space="preserve">                                    дефицита  бюджета муниципального образования "Капсальское"   на 2022 год и плановый период 2023-2024 годов</t>
  </si>
  <si>
    <t>(руб.)</t>
  </si>
  <si>
    <t>Наименование</t>
  </si>
  <si>
    <t>код</t>
  </si>
  <si>
    <t>2022 год</t>
  </si>
  <si>
    <t>2023 год</t>
  </si>
  <si>
    <t>2024 год</t>
  </si>
  <si>
    <t>Источники внутреннего дефицита бюджета</t>
  </si>
  <si>
    <t>000 01 00 00 00 00 0000 000</t>
  </si>
  <si>
    <t>Кредиты кредитных организаций в валюте Российской Федерации</t>
  </si>
  <si>
    <t>000 01 02 00 00 00 0000 000</t>
  </si>
  <si>
    <t>Привлечение кредитов от кредитных организаций в валюте Российской Федерации</t>
  </si>
  <si>
    <t>000 01 02 00 00 00 0000 700</t>
  </si>
  <si>
    <t>Привлечение кредитов от кредитных организаций бюджетами сельских поселений в валюте Российской Федерации</t>
  </si>
  <si>
    <t>000 01 02 00 00 10 0000 710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</si>
  <si>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</si>
  <si>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</si>
  <si>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бюджетами сельских поселений  кредитов от кредитных организаций в валюте Российской Федерации</t>
  </si>
  <si>
    <t>000 01 02 00 00 10 0000 810</t>
  </si>
  <si>
    <t>000 01 03 00 00 00 0000 000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</si>
  <si>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</si>
  <si>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000 01 03 00 00 00 0000 700</t>
  </si>
  <si>
    <t>000 01 03 00 00 10 0000 710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</si>
  <si>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</si>
  <si>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000 01 03 00 00 00 0000 800</t>
  </si>
  <si>
    <t>000 01 03 00 00 10 0000 810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</si>
  <si>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</si>
  <si>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</si>
  <si>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бюджета</t>
  </si>
  <si>
    <t>000 01 05 00 00 00 0000 500</t>
  </si>
  <si>
    <t>Увеличение прочих остатков средств бюджета</t>
  </si>
  <si>
    <t>000 01 05 02 00 00 0000 500</t>
  </si>
  <si>
    <t xml:space="preserve">Увеличение прочих остатков денежных средств бюджета </t>
  </si>
  <si>
    <t>000 01 05 02 01 00 0000 510</t>
  </si>
  <si>
    <t>Увеличение прочих остатков денежных средств бюджета поселений</t>
  </si>
  <si>
    <t>000 01 05 02 01 10 0000 510</t>
  </si>
  <si>
    <t>Уменьшение  остатков средств бюджета</t>
  </si>
  <si>
    <t>000 01 05 00 00 00 0000 600</t>
  </si>
  <si>
    <t>Уменьшение прочих  остатков средств бюджета</t>
  </si>
  <si>
    <t>000 01 05 02 00 00 0000 600</t>
  </si>
  <si>
    <t>Уменьшение прочих остатков денежных средств бюджета</t>
  </si>
  <si>
    <t>000 01 05 02 01 00 0000 610</t>
  </si>
  <si>
    <t>Уменьшение прочих остатков денежных средств бюджета поселений</t>
  </si>
  <si>
    <t>000 01 05 02 01 10 0000 610</t>
  </si>
  <si>
    <t>Иные источники внутренного финансирования дефицитов бюджетов</t>
  </si>
  <si>
    <t>000 01 06 00 00 00 0000 000</t>
  </si>
  <si>
    <t>Поступление доходов в  бюджет муниципального образования "Капсальское" на 2022 год и плановый период 2023-2024 годы</t>
  </si>
  <si>
    <t>руб.</t>
  </si>
  <si>
    <t xml:space="preserve">                                       Наименование </t>
  </si>
  <si>
    <t>182 1 00 00000 00 0000 000</t>
  </si>
  <si>
    <t xml:space="preserve"> НАЛОГОВЫЕ И НЕНАЛОГОВЫЕ ДОХОДЫ </t>
  </si>
  <si>
    <t>182 1 01 02000 01 0000 110</t>
  </si>
  <si>
    <t xml:space="preserve">Налог на доходы физических лиц  </t>
  </si>
  <si>
    <t>182 1 01 02010 01 1000 110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</si>
  <si>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 </t>
  </si>
  <si>
    <t>182 1 01 02030 01 0000 110</t>
  </si>
  <si>
    <t>Налог на доходы физических лиц с доходов,полученных физлицами,не являющимися налоговыми резидентами</t>
  </si>
  <si>
    <t>000 1 03 00000 00 0000 110</t>
  </si>
  <si>
    <t>Налоги на товары (работы, услуги), реализуемые на территории РФ</t>
  </si>
  <si>
    <t>000 1 03 02000 00 0000 110</t>
  </si>
  <si>
    <t xml:space="preserve">Акцизы по подакцизным товарам(продукции), производимым на территории РФ </t>
  </si>
  <si>
    <t>000 1 03 02230 01 0000 110</t>
  </si>
  <si>
    <t>Доходы от уплаты акцизов на дизельное топливо, подлежащие распределению между  бюджетами субъектов  РФ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</si>
  <si>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</si>
  <si>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 моторные масла для дизельных и (или) карбюраторных двигателей , подлежащие распределению между  бюджетами субъектов  РФ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</si>
  <si>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</si>
  <si>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производимый на территории РФ, подлежащие распределению между  бюджетами субъектов  РФ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</si>
  <si>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</si>
  <si>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производимый на территории РФ, подлежащие распределению между  бюджетами субъектов  РФ и местными бюджетами с учетом установленных дифференцированных нормативов отчислений в местные бюджеты</t>
  </si>
  <si>
    <t>182 1 050 00000 10000 110</t>
  </si>
  <si>
    <t>Налоги на совокупный доход</t>
  </si>
  <si>
    <t>182 1 050 30000 10000 110</t>
  </si>
  <si>
    <t>Единый сельскохозяйственный налог</t>
  </si>
  <si>
    <t>182 1 050 30100 10000 110</t>
  </si>
  <si>
    <t>182 1 050 30100 11000 110</t>
  </si>
  <si>
    <t>182 1 06 00000 00 0000 000</t>
  </si>
  <si>
    <t>Налоги на имущество</t>
  </si>
  <si>
    <t>182 1 06 01000 00 0000 110</t>
  </si>
  <si>
    <t xml:space="preserve">Налог на имущество физических лиц. </t>
  </si>
  <si>
    <t>182 1 06 01030 10 2000 110</t>
  </si>
  <si>
    <t>000 1 06 04000 02 0000 110</t>
  </si>
  <si>
    <t>Транспортный налог</t>
  </si>
  <si>
    <t>182 1 06 04011 02 0000 110</t>
  </si>
  <si>
    <t>Транспортный налог с организаций</t>
  </si>
  <si>
    <t>182 1 06 04012 02 0000 110</t>
  </si>
  <si>
    <t>Транспортный налог с физических лиц</t>
  </si>
  <si>
    <t>182 1 06 06000 00 0000 110</t>
  </si>
  <si>
    <t xml:space="preserve">Земельный налог </t>
  </si>
  <si>
    <t>182 1 06 06033 10 0000 110</t>
  </si>
  <si>
    <t xml:space="preserve">Земельный налог с юридических лиц, обладающих земельными участками, расположенными в границах сельских  поселений </t>
  </si>
  <si>
    <t>182 1 06 06043 10 0000 110</t>
  </si>
  <si>
    <t xml:space="preserve">Земельный налог с физических лиц, обладающих земельным участком, расположенным в границах сельских  поселений </t>
  </si>
  <si>
    <t>000 1 11 00000 00 0000 100</t>
  </si>
  <si>
    <t>Доходы от использования имущества, находящиеся в государственной и муниципальной собственности</t>
  </si>
  <si>
    <t>000 1 11 05000 00 0000 120</t>
  </si>
  <si>
    <t>Доходы,получаемые в виде арендной либо иной платы за передачу в возмездное пользование государственного и муниципального имущества( за исключением имущества автономных учреждений, а также имущества государственных и муниципальных унитарных предприятий)</t>
  </si>
  <si>
    <t>000 1 11 05013 10 0000 120</t>
  </si>
  <si>
    <t>Арендная плата за земли, находящиеся в гос.собственности до разграничения гос.собственности на землю и поступления от продажи права на заключение договоров аренды указанных земельных участков</t>
  </si>
  <si>
    <t>000 1 11 05025 10 0000 120</t>
  </si>
  <si>
    <t xml:space="preserve">Доходы, получаемые в виде арендной платы,а также средства от продажи права на заключение договоров аренды за земли, находящиеся в собственности поселений    </t>
  </si>
  <si>
    <t>000 1 11 05035 10 0000 120</t>
  </si>
  <si>
    <t>Доходы от сдачи в аренду имущества,находящегося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</si>
  <si>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000 1 13 00000 00 0000 100</t>
  </si>
  <si>
    <t>Доходы от оказания платных услуг и компенсации затрат государства</t>
  </si>
  <si>
    <t>000 1 14 02000 00 0000 410</t>
  </si>
  <si>
    <t>Доходы от реализации имущества, находящегося в муниципальной собственности</t>
  </si>
  <si>
    <t>000 1 15 00000 00 0000 000</t>
  </si>
  <si>
    <t>Административные платежи и сборы</t>
  </si>
  <si>
    <t xml:space="preserve">000 1 15 02000 00 0000 140 </t>
  </si>
  <si>
    <t>Платежи, взимаемые государст.и муниц. организаций за выполнение определенных функций</t>
  </si>
  <si>
    <t>000 1 15 02050 10 0000 140</t>
  </si>
  <si>
    <t>Платежи, взимаемые организациями поселений за выполнение определенных функций</t>
  </si>
  <si>
    <t>000 1 16 00000 00 0000 000</t>
  </si>
  <si>
    <t>Штрафные санкции, возмещение ущерба</t>
  </si>
  <si>
    <t>182 1 16 03000 00 0000 140</t>
  </si>
  <si>
    <t>Денежные взыскания (штрафы) за нарушение закон-ва о налогах и сборах</t>
  </si>
  <si>
    <t>182 1 16 03010 01 0000 140</t>
  </si>
  <si>
    <t>182 1 16 03030 01 0000 140</t>
  </si>
  <si>
    <t>Денежные взыскания (штрафы) за администрат. правонаруш.о налогах и сб.</t>
  </si>
  <si>
    <t>182 1 16 06000 01 0000 140</t>
  </si>
  <si>
    <t>Денежные взыскания (штрафы) за нарушение закон-ва о применении ККТ</t>
  </si>
  <si>
    <t>000 1 16 21000 00 0000 140</t>
  </si>
  <si>
    <t>Денежные взыскания (штрафы) и иные суммы, взыскиваемые с виновных с лиц, виновных в совершении преступлений, и ввзмещение ущерба имуществу</t>
  </si>
  <si>
    <t>000 1 16 21030 03 0000 140</t>
  </si>
  <si>
    <t>Денежные взыскания (штрафы) и иные суммы, взыскиваемые с виновных лиц</t>
  </si>
  <si>
    <t>000 1 16 90000 00 0000 140</t>
  </si>
  <si>
    <t>Прочие поступления от денежных взысканий(штрафов) и иных сумм ущерба</t>
  </si>
  <si>
    <t>000 1 16 90030 00 0000 140</t>
  </si>
  <si>
    <t>000 1 14 00000 00 0000 000</t>
  </si>
  <si>
    <t>Доходы от продажи материальных и нематериальных активов</t>
  </si>
  <si>
    <t>Штрафы, санкции, возмещение ущерба</t>
  </si>
  <si>
    <t>000 1 17 00000 00 0000 180</t>
  </si>
  <si>
    <t>Прочие неналоговые доходы</t>
  </si>
  <si>
    <t>182 1 09 00000 00 0000 000</t>
  </si>
  <si>
    <t>Задолженности по отмененным налогам и сборам и иным обязательным платежам</t>
  </si>
  <si>
    <t>182 1 09 04000 00 0000 110</t>
  </si>
  <si>
    <t>182 1 09 04050 03 0000 110</t>
  </si>
  <si>
    <t>Земельный налог</t>
  </si>
  <si>
    <t>182 1 09 04050 03 1000 110</t>
  </si>
  <si>
    <t>182 1 09 04050 03 2000 110</t>
  </si>
  <si>
    <t>182 1 09 04050 03 3000 110</t>
  </si>
  <si>
    <t>ИТОГО  СОБСТВЕННЫХ ДОХОДОВ :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</si>
  <si>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</si>
  <si>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</si>
  <si>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</si>
  <si>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РФ</t>
  </si>
  <si>
    <t>000 2 02 10000 00 0000 150</t>
  </si>
  <si>
    <t xml:space="preserve">Дотации  бюджетам бюджетной системы Российской Федерации </t>
  </si>
  <si>
    <t>000 2 02 16001 10 0000 150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</si>
  <si>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</si>
  <si>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000 2 02 01003 10 0000 151</t>
  </si>
  <si>
    <t>Иные межбюджетные трансферты на поддержку мер по обеспечению сбалансированности бюджетов</t>
  </si>
  <si>
    <t>000 2 02 20000 00 0000 151</t>
  </si>
  <si>
    <t>Субсидии бюджетам субъектов Российской Федерации и муниципальных образований (межбюджетные субсидии)</t>
  </si>
  <si>
    <t>000 2 02 29999 00 0000 151</t>
  </si>
  <si>
    <t>Прочие субсидии</t>
  </si>
  <si>
    <t>000 2 02 29999 10 0000 151</t>
  </si>
  <si>
    <t>Прочие субсидии бюджетам поселений</t>
  </si>
  <si>
    <t>Прочие субсидии, зачисляемые в бюджеты поселений в целях софинансирования расходов на выплату денежного содержания с начислениями главам   муниципальным служащим органов местного самоуправления поселений Иркутской области, а также заработной платы с начислениями на нее работникам учреждений культуры (за исключением технического и вспомогательного персонала), находящихся в ведении органов местного самоуправления поселений Иркутской области</t>
  </si>
  <si>
    <t>000 2 02 30000 00 000 150</t>
  </si>
  <si>
    <t>Субвенции бюджетам бюджетной системы Российской Федерации</t>
  </si>
  <si>
    <t>000 2 02 35118 00 0000 150</t>
  </si>
  <si>
    <t xml:space="preserve">Субвенции бюджетам  на осуществление полномочий по первичному воинскому учету на территориях, где отсутствуют военные комиссариаты </t>
  </si>
  <si>
    <t>000 2 02 35118 10 0000 150</t>
  </si>
  <si>
    <t xml:space="preserve">Субвенции бюджетам сельских поселений на осуществление полномочий по первичному воинскому учету на территориях, где отсутствуют военные комиссариаты </t>
  </si>
  <si>
    <t>000 2 02 30024 00 0000 150</t>
  </si>
  <si>
    <t>Субвенции  местным бюджетам  на выполнение передаваемных  полномочий  субъектов Российской Федерации</t>
  </si>
  <si>
    <t>000 2 02 30024 10 0000 150</t>
  </si>
  <si>
    <t>Субвенции бюджетам сельских поселений на выполнение передаваемных  полномочий 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</si>
  <si>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</si>
  <si>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000 2 02 20000 00 0000 150</t>
  </si>
  <si>
    <t>Субсидии бюджетам сбюджетной системы Российской Федерации (межбюджетные субсидии)</t>
  </si>
  <si>
    <t>000 2 02 29999 00 0000 150</t>
  </si>
  <si>
    <t>000 2 02 29999 10 0000 150</t>
  </si>
  <si>
    <t>ВСЕГО ДОХОДОВ :</t>
  </si>
  <si>
    <t>Дефицит</t>
  </si>
  <si>
    <t xml:space="preserve"> Расходы бюджета муниципального образования "Капсальское" на 2022 год и плановый период 2023-2024 годов по ведомственной структуре бюджетов  </t>
  </si>
  <si>
    <t xml:space="preserve">     Коды ведомственной классификации</t>
  </si>
  <si>
    <t>СУММА</t>
  </si>
  <si>
    <t>глава</t>
  </si>
  <si>
    <t>раздел</t>
  </si>
  <si>
    <t>подраздел</t>
  </si>
  <si>
    <t>целевая статья расходов</t>
  </si>
  <si>
    <t>целевая статья</t>
  </si>
  <si>
    <t>вид расходов</t>
  </si>
  <si>
    <t>АДМИНИСТРАЦИЯ МУНИЦИПАЛЬНОГО ОБРАЗОВАНИЯ "КАПСАЛЬСКОЕ"</t>
  </si>
  <si>
    <t>О34</t>
  </si>
  <si>
    <t>ОБЩЕГОСУДАРСТВЕННЫЕ ВОПРОСЫ</t>
  </si>
  <si>
    <t>О1</t>
  </si>
  <si>
    <t>ФУНКЦИОНИРОВАНИЕ ВЫСШЕГО ДОЛЖНОСТНОГО ЛИЦА СУБЪЕКТА РОССИЙСКОЙ ФЕДЕРАЦИИ И МУНИЦИПАЛЬНОГО ОБРАЗОВАНИЯ</t>
  </si>
  <si>
    <t>О2</t>
  </si>
  <si>
    <t>ООО ОО ОО</t>
  </si>
  <si>
    <t>91 1 00 00000</t>
  </si>
  <si>
    <t>Глава муниципального образования</t>
  </si>
  <si>
    <t>ОО2 О3 ОО</t>
  </si>
  <si>
    <t>91 1 01 90110</t>
  </si>
  <si>
    <t>Расходы на выплаты по оплате труда работников ОМСУ</t>
  </si>
  <si>
    <t>Расходы на выплаты персоналу в целях обеспечения выполнения функций государственными (муниципальными) органами,казенными учреждениями,органами управления государственными внебюджетными фондами</t>
  </si>
  <si>
    <t>1ОО</t>
  </si>
  <si>
    <t>Расходы на выплаты персоналу государственных (муниципальных) органов</t>
  </si>
  <si>
    <t>12О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</si>
  <si>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</si>
  <si>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</si>
  <si>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ФЕДЕРАЦИИ,ВЫСШИХ ОРГАНОВ ИСПОЛНИТЕЛЬНОЙ ВЛАСТИ СУБЪЕКТОВ РОССИЙСКОЙ ФЕДЕРАЦИИ,МЕСТНЫХ АДМИНИСТРАЦИЙ</t>
  </si>
  <si>
    <t>О4</t>
  </si>
  <si>
    <t>91 1 02 00000</t>
  </si>
  <si>
    <t>91 1 02 90110</t>
  </si>
  <si>
    <t>ОО2 04 ОО</t>
  </si>
  <si>
    <t>Расходы на обеспечение функций ОМСУ</t>
  </si>
  <si>
    <t>91 1 02 90120</t>
  </si>
  <si>
    <t>Закупка товаров, работ и услуг для государственных (муниципальных) нужд</t>
  </si>
  <si>
    <t>2ОО</t>
  </si>
  <si>
    <t>Иные закупки товаров, работ и услуг для обеспечения государственных (муниципальных) нужд</t>
  </si>
  <si>
    <t>24О</t>
  </si>
  <si>
    <t>Закупка товаров, работ,услуг сфере информационно-коммуникационных технологий</t>
  </si>
  <si>
    <t>Прочая закупка товаров,работ,услуг для обеспечения государственных (муниципальных) нужд</t>
  </si>
  <si>
    <t>Закупка энергетических ресурсов</t>
  </si>
  <si>
    <t>Социальное обеспечение и иные выплаты населению</t>
  </si>
  <si>
    <t>Премии и гранты</t>
  </si>
  <si>
    <t>Иные бюджетные ассигнования</t>
  </si>
  <si>
    <t>Уплата налогов,сборов и иных платежей</t>
  </si>
  <si>
    <t>Уплата налога на имущество организаций и земельного налога</t>
  </si>
  <si>
    <t>Уплата прочих налогов,сборов и иных платежей</t>
  </si>
  <si>
    <t>Уплата  иных платежей</t>
  </si>
  <si>
    <t xml:space="preserve">Обеспечение проведения выборов и референдумов </t>
  </si>
  <si>
    <t>О7</t>
  </si>
  <si>
    <t>Проведение выборов органов местного самоуправления</t>
  </si>
  <si>
    <t>91 1 14 00000</t>
  </si>
  <si>
    <t>91 1 14 90140</t>
  </si>
  <si>
    <t>Прочая закупка товаров, работ и услуг для обеспечения государственных (муниципальных) нужд</t>
  </si>
  <si>
    <t>РЕЗЕРВНЫЙ ФОНД ИСПОЛНИТЕЛЬНЫХ ОРГАНОВ ГОСУДАРСТВЕННОЙ ВЛАСТИ (МЕСТНЫХ АДМИНИСТРАЦИЙ)</t>
  </si>
  <si>
    <t>91 1 03 00000</t>
  </si>
  <si>
    <t>Обеспечение непредвиденных расходов за счет средств резервного фонда</t>
  </si>
  <si>
    <t>91 1 03 90130</t>
  </si>
  <si>
    <t>О70 05 00</t>
  </si>
  <si>
    <t>Резервные средства</t>
  </si>
  <si>
    <t>ИСПОЛНЕНИЕ ПЕРЕДАННЫХ ГОСУДАРСТВЕННЫХ ПОЛНОМОЧИЙ РФ И ИРКУТСКОЙ ОБЛАСТИ</t>
  </si>
  <si>
    <t>Другие общегосударственные вопросы</t>
  </si>
  <si>
    <t>91 2 05 00000</t>
  </si>
  <si>
    <t>Определение перечня должностных лиц органов местного самоупраления,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</si>
  <si>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91 2 05 73150</t>
  </si>
  <si>
    <t>01</t>
  </si>
  <si>
    <t>13</t>
  </si>
  <si>
    <t xml:space="preserve">90А 06 00 </t>
  </si>
  <si>
    <t>200</t>
  </si>
  <si>
    <t>240</t>
  </si>
  <si>
    <t>244</t>
  </si>
  <si>
    <t>НАЦИОНАЛЬНАЯ ОБОРОНА</t>
  </si>
  <si>
    <t>О3</t>
  </si>
  <si>
    <t>000 00 00</t>
  </si>
  <si>
    <t>91 2  06 00000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</si>
  <si>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</si>
  <si>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</si>
  <si>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703 51 18</t>
  </si>
  <si>
    <t>91 2 06 51180</t>
  </si>
  <si>
    <t>НАЦИОНАЛЬНАЯ ЭКОНОМИКА</t>
  </si>
  <si>
    <t>04</t>
  </si>
  <si>
    <t>00</t>
  </si>
  <si>
    <t>91 2 00 00000</t>
  </si>
  <si>
    <t>ОБЩЕЭКОНОМИЧЕСКИЕ ВОПРОСЫ</t>
  </si>
  <si>
    <t>91 2 01 00000</t>
  </si>
  <si>
    <t>Осуществление отдельных государственных полномочий в области водоотведения и водоснабжения</t>
  </si>
  <si>
    <t>91 2 01 73110</t>
  </si>
  <si>
    <t>100</t>
  </si>
  <si>
    <t>613 01 03</t>
  </si>
  <si>
    <t>МУНИЦИПАЛЬНЫЕ ПРОГРАММЫ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</si>
  <si>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</si>
  <si>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</si>
  <si>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</si>
  <si>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000 00 00 </t>
  </si>
  <si>
    <t>Другие вопросы в области национальной безопасности и правоохранительной деятельности</t>
  </si>
  <si>
    <t xml:space="preserve"> 79 5 02 00000</t>
  </si>
  <si>
    <t>Муниципальная  программа "Профилактика правонарушений и обеспечение общественной безопасности в МО "Капсальское" на 2021-2025 гг.</t>
  </si>
  <si>
    <t>14</t>
  </si>
  <si>
    <t>795 00 01</t>
  </si>
  <si>
    <t xml:space="preserve"> 79 5 02 90290</t>
  </si>
  <si>
    <t>Национальная экономика</t>
  </si>
  <si>
    <t>ДОРОЖНОЕ ХОЗЯЙСТВО</t>
  </si>
  <si>
    <t>09</t>
  </si>
  <si>
    <t xml:space="preserve"> 79 5 00 00000</t>
  </si>
  <si>
    <t>Муниципальная программа "Развитие транспортной инфраструктуры на 2018-2032 годы"</t>
  </si>
  <si>
    <t xml:space="preserve"> 79 5 01 90290</t>
  </si>
  <si>
    <t>Муниципальная программа "Повышение безопасности движения в МО "Капсальское" на 2018-2020 годы"</t>
  </si>
  <si>
    <t>79 5 02 90210</t>
  </si>
  <si>
    <t>ЖИЛИЩНО-КОММУНАЛЬНОЕ ХОЗЯЙСТВО</t>
  </si>
  <si>
    <t>О5</t>
  </si>
  <si>
    <t>КОММУНАЛЬНОЕ ХОЗЯЙСТВО</t>
  </si>
  <si>
    <t>02</t>
  </si>
  <si>
    <t xml:space="preserve"> 79 5 03 00000</t>
  </si>
  <si>
    <t>Муниципальная программа "Комплексное развитие систем коммунальной инфраструктуры МО "Капсальское"</t>
  </si>
  <si>
    <t xml:space="preserve"> 79 5 03 90290</t>
  </si>
  <si>
    <t>,</t>
  </si>
  <si>
    <t>БЛАГОУСТРОЙСТВО</t>
  </si>
  <si>
    <t>Муниципальная программа "Комплексное развитие социальной инфраструктуры МО "Капсальское" на 2018-2028 годы"</t>
  </si>
  <si>
    <t xml:space="preserve"> 79 5 04 90290</t>
  </si>
  <si>
    <t>Муниципальная программа "Содействие занятости населения МО "Капсальское" на 2021-2025 годы"</t>
  </si>
  <si>
    <t xml:space="preserve"> 79 5 05 90290</t>
  </si>
  <si>
    <t>91 5 01 90180</t>
  </si>
  <si>
    <t>Пожарная безопасность</t>
  </si>
  <si>
    <t>91 4 00 00000</t>
  </si>
  <si>
    <t>Поддержка дорожного хозяйства</t>
  </si>
  <si>
    <t>Дорожный фонд МО  "Капсальское"</t>
  </si>
  <si>
    <t>91 4 08 90170</t>
  </si>
  <si>
    <t>12</t>
  </si>
  <si>
    <t>О48</t>
  </si>
  <si>
    <t>00 0 00 00000</t>
  </si>
  <si>
    <t>ООО</t>
  </si>
  <si>
    <t>О49</t>
  </si>
  <si>
    <t>3510500</t>
  </si>
  <si>
    <t>91 4  00 00000</t>
  </si>
  <si>
    <t>000</t>
  </si>
  <si>
    <t>СОФИНАНСИРОВАНИЕ РЕАЛИЗАЦИИ МЕРОПРИЯТИЙ ПЕРЕЧНЯ НАРОДНЫХ ИНИЦИАТИВ</t>
  </si>
  <si>
    <t>О50</t>
  </si>
  <si>
    <t>91 4 01 90160</t>
  </si>
  <si>
    <t>О51</t>
  </si>
  <si>
    <t>О52</t>
  </si>
  <si>
    <t>О53</t>
  </si>
  <si>
    <t>351 05 00</t>
  </si>
  <si>
    <t>РЕАЛИЗАЦИЯ МЕРОПРИЯТИЙ  ПЕРЕЧНЯ НАРОДНЫХ ИНИЦИАТИВ</t>
  </si>
  <si>
    <t>О54</t>
  </si>
  <si>
    <t>351 05 02</t>
  </si>
  <si>
    <t>91 4 02 90170</t>
  </si>
  <si>
    <t>О55</t>
  </si>
  <si>
    <t>О56</t>
  </si>
  <si>
    <t>О57</t>
  </si>
  <si>
    <t>91 5 09 90190</t>
  </si>
  <si>
    <t>Прочие мероприятия по благоустройству городских округов и поселений</t>
  </si>
  <si>
    <t>6ОО О5 ОО</t>
  </si>
  <si>
    <t>600 01 00</t>
  </si>
  <si>
    <t>РЕАЛИЗАЦИЯ МЕРОПРИЯТИЙ ПЕРЕЧНЯ НАРОДНЫХ ИНИЦИАТИВ</t>
  </si>
  <si>
    <t>91 5 09 S2370</t>
  </si>
  <si>
    <t>ФИЗИЧЕСКАЯ КУЛЬТУРА И СПОРТ</t>
  </si>
  <si>
    <t>91 6 00 00000</t>
  </si>
  <si>
    <t>91 6 02 S2370</t>
  </si>
  <si>
    <t>СОЦИАЛЬНАЯ ПОЛИТИКА</t>
  </si>
  <si>
    <t>Пенсионное обеспечение</t>
  </si>
  <si>
    <t>91 1 04 90140</t>
  </si>
  <si>
    <t>Доплаты к пенсии</t>
  </si>
  <si>
    <t>491 00 00</t>
  </si>
  <si>
    <t>300</t>
  </si>
  <si>
    <t>Публичные нормативные социальные выплаты гражданам</t>
  </si>
  <si>
    <t>310</t>
  </si>
  <si>
    <t>Пенсии,выплачиваемые организациями сектора государственного управления</t>
  </si>
  <si>
    <t>312</t>
  </si>
  <si>
    <t>МЕЖБЮДЖЕТНЫЕ ТРАНСФЕРТЫ ОБЩЕГО ХАРАКТЕРА</t>
  </si>
  <si>
    <t>Прочие межбюджетные трансферты общего характера</t>
  </si>
  <si>
    <t>91 8 09 00000</t>
  </si>
  <si>
    <t>91 8 13 00000</t>
  </si>
  <si>
    <t>Межбюджетные трансферты из бюджета поселения бюджету муниципального района</t>
  </si>
  <si>
    <t>91 8 09 90240</t>
  </si>
  <si>
    <t>91 8 13 90250</t>
  </si>
  <si>
    <t xml:space="preserve">Межбюджетные трансферты </t>
  </si>
  <si>
    <t xml:space="preserve">Иные межбюджетные трансферты </t>
  </si>
  <si>
    <t>Обслуживание муниципального долга</t>
  </si>
  <si>
    <t>91 6 10 90 200</t>
  </si>
  <si>
    <t>КУЛЬТУРА, КИНЕМАТОГРАФИЯ</t>
  </si>
  <si>
    <t>035</t>
  </si>
  <si>
    <t>О8</t>
  </si>
  <si>
    <t>КУЛЬТУРА</t>
  </si>
  <si>
    <t>440 00 00</t>
  </si>
  <si>
    <t>91 7 00 00000</t>
  </si>
  <si>
    <t xml:space="preserve">Обеспечение досуговой деятельности </t>
  </si>
  <si>
    <t>440 99 ОО</t>
  </si>
  <si>
    <t>91 7 11 00000</t>
  </si>
  <si>
    <t>Расходы на выплаты по оплате труда персоналу казенных учреждений</t>
  </si>
  <si>
    <t>91 7 11 90210</t>
  </si>
  <si>
    <t>Расходы на выплаты персоналу казенных учреждений</t>
  </si>
  <si>
    <t xml:space="preserve">Фонд оплаты труда учреждений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</si>
  <si>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</si>
  <si>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Расходы на обеспечение функций казенных учреждений</t>
  </si>
  <si>
    <t>91 7 11 90220</t>
  </si>
  <si>
    <t>Уплата  прочих налогов,сборов и иных платежей</t>
  </si>
  <si>
    <t>Уплата   иных платежей</t>
  </si>
  <si>
    <t>91 7 10 S2370</t>
  </si>
  <si>
    <t>91 7 01 S2370</t>
  </si>
  <si>
    <t>Обеспечение библиотечной деятельности</t>
  </si>
  <si>
    <t>442 ОО ОО</t>
  </si>
  <si>
    <t>442 99 ОО</t>
  </si>
  <si>
    <t>91 7 12 90210</t>
  </si>
  <si>
    <t>91 7 12 90220</t>
  </si>
  <si>
    <t>Условно утвержденные расходы</t>
  </si>
  <si>
    <t>Итого</t>
  </si>
  <si>
    <t>"О  внесении изменений в решение Думы "О бюджете муниципального образования</t>
  </si>
  <si>
    <t>к решению Думы МО "Капсальское"</t>
  </si>
  <si>
    <t>"О внесении изменений в решение Думы "О бюджете муниципального образования</t>
  </si>
  <si>
    <t>"Капсальское" на 2022 год и на плановый период 2023-2024гг"</t>
  </si>
  <si>
    <t xml:space="preserve"> "Капсальское"  на 2022 год и на плановый период 2023-2024 годов"</t>
  </si>
  <si>
    <t>Приложение № 2</t>
  </si>
  <si>
    <t>Приложение 3</t>
  </si>
  <si>
    <t>к решению Думы"О внесении изменений в бюджет  муниципального образования "Капсальское"  на 2022 год и плановый период 2023-2024 годов</t>
  </si>
  <si>
    <t>000 2 02 15002 10 0000 150</t>
  </si>
  <si>
    <t>Дотации бюджетам сельских поселений на поддержку мер по обеспечению сбалансированности бюджетов</t>
  </si>
  <si>
    <t>243</t>
  </si>
  <si>
    <t>Закупка товаров, работ и услуг в целях капитального ремонта государственного (муниципального) имущества</t>
  </si>
  <si>
    <t>000 2 07 00000 00 0000 000</t>
  </si>
  <si>
    <t>ПРОЧИЕ БЕЗВОЗМЕЗДНЫЕ ПОСТУПЛЕНИЯ</t>
  </si>
  <si>
    <t>000 2 07 05030 10 0000 150</t>
  </si>
  <si>
    <t>Прочие безвозмездные поступления в бюджеты сельских поселений</t>
  </si>
  <si>
    <t>ОБСЛУЖИВАНИЕ ГОСУДАРСТВЕННОГО (МУНИЦИПАЛЬНОГО) ДОЛГА</t>
  </si>
  <si>
    <t>Муниципальная программа «По вопросам обеспечения пожарной безопасности на территории муниципального образования «Капсальское» 2022-2024годы»</t>
  </si>
  <si>
    <t>79 5 06 00000</t>
  </si>
  <si>
    <t xml:space="preserve"> 79 5 06 90290</t>
  </si>
  <si>
    <t>Дотации бюджетам сельских поселений на выравнивание бюджетной обеспеченности из бюджетов муниципальных районов (ВСЕГО), в т.ч.</t>
  </si>
  <si>
    <t>Дотации бюджетам сельских поселений на выравнивание бюджетной обеспеченности из бюджетов муниципальных районов за счет СУБВЕНЦИЙ</t>
  </si>
  <si>
    <t>Другие вопросы в области культуры, кинематографии</t>
  </si>
  <si>
    <t>Муниципальная программа "Развитие молодежной политики в МО "Капсальское" на 2021-2025гг"</t>
  </si>
  <si>
    <t xml:space="preserve"> 79 5 07 90290</t>
  </si>
  <si>
    <t>Прочие субсидии бюджетам поселений (Народные инициативы)</t>
  </si>
  <si>
    <t>Прочие субсидии бюджетам поселений (Актуализация документов градостроительного зонирования)</t>
  </si>
  <si>
    <t>ДРУГИЕ ВОПРОСЫ В ОБЛАСТИ НАЦИОНАЛЬНОЙ ЭКОНОМИКИ</t>
  </si>
  <si>
    <t>Мероприятия в области строительства, архитектуры и градостроительства (Актуализация документов градостроительного зонирования) областной бюджет</t>
  </si>
  <si>
    <t>91 4 14 S2984</t>
  </si>
  <si>
    <t>Софинансирование мероприятий в области cтроительства, архитектуры и градостроительства (Актуализация документов градостроительного зонирования) местный бюджет</t>
  </si>
  <si>
    <t>от 29.09.2022 г.   №21</t>
  </si>
  <si>
    <t>от 29.09.2022 г.   № 21</t>
  </si>
  <si>
    <t>от 29.09.2022 г. №21</t>
  </si>
  <si>
    <r>
      <t>Бюджетные кредиты из других бюджетов бюджетной системы Российской Федерации</t>
    </r>
    <r>
      <rPr>
        <b/>
        <sz val="11"/>
        <color indexed="10"/>
        <rFont val="Arial"/>
        <family val="2"/>
        <charset val="204"/>
      </rPr>
      <t xml:space="preserve"> </t>
    </r>
  </si>
  <si>
    <r>
      <t>Привлечение кредитов из других бюджетов бюджетной системы Российской Федерации бюджетами</t>
    </r>
    <r>
      <rPr>
        <b/>
        <sz val="11"/>
        <color indexed="10"/>
        <rFont val="Arial"/>
        <family val="2"/>
        <charset val="204"/>
      </rPr>
      <t xml:space="preserve">  </t>
    </r>
    <r>
      <rPr>
        <sz val="11"/>
        <color indexed="8"/>
        <rFont val="Arial"/>
        <family val="2"/>
        <charset val="204"/>
      </rPr>
      <t>сельских поселений</t>
    </r>
    <r>
      <rPr>
        <sz val="11"/>
        <rFont val="Arial"/>
        <family val="2"/>
        <charset val="204"/>
      </rPr>
      <t xml:space="preserve"> Российской Федерации в валюте Российской Федерации</t>
    </r>
  </si>
  <si>
    <r>
      <t>Погашение бюджетами</t>
    </r>
    <r>
      <rPr>
        <sz val="11"/>
        <color indexed="10"/>
        <rFont val="Arial"/>
        <family val="2"/>
        <charset val="204"/>
      </rPr>
      <t xml:space="preserve"> </t>
    </r>
    <r>
      <rPr>
        <sz val="11"/>
        <color indexed="8"/>
        <rFont val="Arial"/>
        <family val="2"/>
        <charset val="204"/>
      </rPr>
      <t>сельских поселений</t>
    </r>
    <r>
      <rPr>
        <sz val="11"/>
        <color indexed="1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Российской Федерации кредитов из других бюджетов бюджетной системы Российской Федерации в валюте Российской Федерации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</si>
</sst>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Arial Cyr"/>
      <charset val="204"/>
    </font>
    <font>
      <i/>
      <sz val="10"/>
      <name val="Arial Cyr"/>
      <family val="2"/>
      <charset val="204"/>
    </font>
    <font>
      <b/>
      <sz val="8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7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sz val="12"/>
      <name val="Arial"/>
      <family val="2"/>
      <charset val="204"/>
    </font>
    <font>
      <i/>
      <sz val="10"/>
      <color rgb="FF22272F"/>
      <name val="Arial"/>
      <family val="2"/>
      <charset val="204"/>
    </font>
    <font>
      <i/>
      <sz val="12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11"/>
      <name val="Calibri Light"/>
      <family val="2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1" fillId="0" borderId="0"/>
  </cellStyleXfs>
  <cellXfs count="245">
    <xf numFmtId="0" fontId="0" fillId="0" borderId="0" xfId="0"/>
    <xf numFmtId="0" fontId="2" fillId="0" borderId="0" xfId="1"/>
    <xf numFmtId="0" fontId="5" fillId="0" borderId="1" xfId="0" applyFont="1" applyFill="1" applyBorder="1"/>
    <xf numFmtId="0" fontId="6" fillId="0" borderId="1" xfId="0" applyFont="1" applyFill="1" applyBorder="1"/>
    <xf numFmtId="0" fontId="2" fillId="0" borderId="0" xfId="1" applyFill="1" applyBorder="1" applyAlignment="1">
      <alignment wrapText="1"/>
    </xf>
    <xf numFmtId="0" fontId="7" fillId="0" borderId="0" xfId="0" applyFont="1"/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8" fillId="3" borderId="10" xfId="0" applyFont="1" applyFill="1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49" fontId="9" fillId="0" borderId="10" xfId="0" applyNumberFormat="1" applyFont="1" applyBorder="1"/>
    <xf numFmtId="0" fontId="7" fillId="0" borderId="10" xfId="3" applyFont="1" applyBorder="1" applyAlignment="1">
      <alignment horizontal="center"/>
    </xf>
    <xf numFmtId="1" fontId="2" fillId="0" borderId="0" xfId="1" applyNumberFormat="1"/>
    <xf numFmtId="1" fontId="10" fillId="0" borderId="1" xfId="1" applyNumberFormat="1" applyFont="1" applyBorder="1" applyAlignment="1">
      <alignment horizontal="center"/>
    </xf>
    <xf numFmtId="1" fontId="10" fillId="0" borderId="19" xfId="1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/>
    </xf>
    <xf numFmtId="0" fontId="9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5" fillId="0" borderId="2" xfId="0" applyFont="1" applyBorder="1"/>
    <xf numFmtId="0" fontId="14" fillId="0" borderId="8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1" fontId="16" fillId="0" borderId="1" xfId="1" applyNumberFormat="1" applyFont="1" applyBorder="1" applyAlignment="1">
      <alignment horizontal="center"/>
    </xf>
    <xf numFmtId="49" fontId="9" fillId="0" borderId="26" xfId="0" applyNumberFormat="1" applyFont="1" applyBorder="1"/>
    <xf numFmtId="0" fontId="7" fillId="0" borderId="12" xfId="3" applyFont="1" applyBorder="1" applyAlignment="1">
      <alignment horizontal="center"/>
    </xf>
    <xf numFmtId="49" fontId="13" fillId="0" borderId="1" xfId="0" applyNumberFormat="1" applyFont="1" applyBorder="1"/>
    <xf numFmtId="0" fontId="12" fillId="0" borderId="1" xfId="0" applyFont="1" applyBorder="1"/>
    <xf numFmtId="0" fontId="11" fillId="0" borderId="1" xfId="0" applyFont="1" applyBorder="1"/>
    <xf numFmtId="0" fontId="6" fillId="0" borderId="0" xfId="1" applyFont="1"/>
    <xf numFmtId="0" fontId="5" fillId="0" borderId="0" xfId="1" applyFont="1"/>
    <xf numFmtId="0" fontId="6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2" fontId="6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6" fillId="0" borderId="1" xfId="1" applyFont="1" applyBorder="1" applyAlignment="1">
      <alignment horizontal="left" wrapText="1"/>
    </xf>
    <xf numFmtId="0" fontId="17" fillId="0" borderId="1" xfId="0" applyFont="1" applyFill="1" applyBorder="1" applyAlignment="1">
      <alignment vertical="top" wrapText="1"/>
    </xf>
    <xf numFmtId="2" fontId="5" fillId="0" borderId="1" xfId="1" applyNumberFormat="1" applyFont="1" applyBorder="1" applyAlignment="1">
      <alignment horizontal="center"/>
    </xf>
    <xf numFmtId="0" fontId="19" fillId="0" borderId="1" xfId="0" applyFont="1" applyFill="1" applyBorder="1" applyAlignment="1">
      <alignment wrapText="1"/>
    </xf>
    <xf numFmtId="0" fontId="5" fillId="0" borderId="1" xfId="1" applyFont="1" applyBorder="1" applyAlignment="1">
      <alignment wrapText="1"/>
    </xf>
    <xf numFmtId="2" fontId="5" fillId="0" borderId="1" xfId="2" applyNumberFormat="1" applyFont="1" applyBorder="1" applyAlignment="1">
      <alignment horizontal="center"/>
    </xf>
    <xf numFmtId="0" fontId="6" fillId="0" borderId="1" xfId="1" applyFont="1" applyBorder="1" applyAlignment="1">
      <alignment wrapText="1"/>
    </xf>
    <xf numFmtId="0" fontId="5" fillId="0" borderId="1" xfId="1" applyFont="1" applyBorder="1"/>
    <xf numFmtId="0" fontId="6" fillId="0" borderId="0" xfId="0" applyFont="1"/>
    <xf numFmtId="0" fontId="22" fillId="0" borderId="0" xfId="3" applyFont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left" wrapText="1"/>
    </xf>
    <xf numFmtId="1" fontId="5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23" fillId="0" borderId="3" xfId="0" applyFont="1" applyBorder="1" applyAlignment="1">
      <alignment vertical="center" wrapText="1"/>
    </xf>
    <xf numFmtId="1" fontId="23" fillId="0" borderId="1" xfId="0" applyNumberFormat="1" applyFont="1" applyBorder="1" applyAlignment="1">
      <alignment horizontal="center" vertical="center"/>
    </xf>
    <xf numFmtId="0" fontId="23" fillId="0" borderId="9" xfId="0" applyFont="1" applyBorder="1" applyAlignment="1">
      <alignment wrapText="1"/>
    </xf>
    <xf numFmtId="1" fontId="23" fillId="0" borderId="1" xfId="0" applyNumberFormat="1" applyFont="1" applyBorder="1" applyAlignment="1">
      <alignment horizontal="center"/>
    </xf>
    <xf numFmtId="0" fontId="23" fillId="0" borderId="3" xfId="0" applyFont="1" applyBorder="1" applyAlignment="1">
      <alignment wrapText="1"/>
    </xf>
    <xf numFmtId="0" fontId="19" fillId="0" borderId="3" xfId="0" applyFont="1" applyBorder="1" applyAlignment="1">
      <alignment wrapText="1"/>
    </xf>
    <xf numFmtId="1" fontId="6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wrapText="1"/>
    </xf>
    <xf numFmtId="1" fontId="6" fillId="0" borderId="1" xfId="0" applyNumberFormat="1" applyFont="1" applyBorder="1"/>
    <xf numFmtId="0" fontId="24" fillId="0" borderId="2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23" fillId="0" borderId="3" xfId="3" applyFont="1" applyBorder="1" applyAlignment="1">
      <alignment horizontal="left" wrapText="1"/>
    </xf>
    <xf numFmtId="0" fontId="25" fillId="0" borderId="3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2" fontId="5" fillId="0" borderId="1" xfId="0" applyNumberFormat="1" applyFont="1" applyBorder="1" applyAlignment="1">
      <alignment horizontal="center"/>
    </xf>
    <xf numFmtId="0" fontId="23" fillId="0" borderId="3" xfId="0" applyFont="1" applyFill="1" applyBorder="1" applyAlignment="1">
      <alignment wrapText="1"/>
    </xf>
    <xf numFmtId="1" fontId="23" fillId="2" borderId="1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wrapText="1"/>
    </xf>
    <xf numFmtId="0" fontId="19" fillId="0" borderId="3" xfId="0" applyFont="1" applyFill="1" applyBorder="1" applyAlignment="1">
      <alignment wrapText="1"/>
    </xf>
    <xf numFmtId="1" fontId="6" fillId="0" borderId="1" xfId="0" applyNumberFormat="1" applyFont="1" applyBorder="1" applyAlignment="1">
      <alignment horizontal="center" vertical="center"/>
    </xf>
    <xf numFmtId="0" fontId="26" fillId="0" borderId="0" xfId="0" applyFont="1" applyAlignment="1">
      <alignment wrapText="1"/>
    </xf>
    <xf numFmtId="1" fontId="23" fillId="0" borderId="1" xfId="3" applyNumberFormat="1" applyFont="1" applyBorder="1" applyAlignment="1">
      <alignment horizontal="center"/>
    </xf>
    <xf numFmtId="49" fontId="25" fillId="0" borderId="10" xfId="0" applyNumberFormat="1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1" fontId="5" fillId="0" borderId="4" xfId="0" applyNumberFormat="1" applyFont="1" applyBorder="1" applyAlignment="1">
      <alignment horizontal="center"/>
    </xf>
    <xf numFmtId="49" fontId="27" fillId="3" borderId="1" xfId="0" applyNumberFormat="1" applyFont="1" applyFill="1" applyBorder="1" applyAlignment="1">
      <alignment wrapText="1"/>
    </xf>
    <xf numFmtId="0" fontId="24" fillId="2" borderId="1" xfId="0" applyNumberFormat="1" applyFont="1" applyFill="1" applyBorder="1" applyAlignment="1">
      <alignment horizontal="center"/>
    </xf>
    <xf numFmtId="0" fontId="28" fillId="0" borderId="1" xfId="0" applyFont="1" applyBorder="1"/>
    <xf numFmtId="1" fontId="17" fillId="2" borderId="1" xfId="0" applyNumberFormat="1" applyFont="1" applyFill="1" applyBorder="1" applyAlignment="1">
      <alignment horizontal="center"/>
    </xf>
    <xf numFmtId="0" fontId="17" fillId="2" borderId="1" xfId="0" applyNumberFormat="1" applyFont="1" applyFill="1" applyBorder="1" applyAlignment="1">
      <alignment horizontal="center"/>
    </xf>
    <xf numFmtId="0" fontId="29" fillId="0" borderId="1" xfId="0" applyFont="1" applyBorder="1"/>
    <xf numFmtId="0" fontId="19" fillId="2" borderId="1" xfId="0" applyNumberFormat="1" applyFont="1" applyFill="1" applyBorder="1" applyAlignment="1">
      <alignment horizontal="center"/>
    </xf>
    <xf numFmtId="0" fontId="5" fillId="0" borderId="5" xfId="3" applyFont="1" applyBorder="1" applyAlignment="1">
      <alignment horizontal="left"/>
    </xf>
    <xf numFmtId="1" fontId="5" fillId="0" borderId="6" xfId="3" applyNumberFormat="1" applyFont="1" applyBorder="1" applyAlignment="1">
      <alignment horizontal="center"/>
    </xf>
    <xf numFmtId="0" fontId="5" fillId="0" borderId="3" xfId="3" applyFont="1" applyBorder="1" applyAlignment="1">
      <alignment horizontal="left"/>
    </xf>
    <xf numFmtId="1" fontId="5" fillId="0" borderId="1" xfId="3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1" fontId="6" fillId="0" borderId="0" xfId="0" applyNumberFormat="1" applyFont="1"/>
    <xf numFmtId="0" fontId="19" fillId="0" borderId="0" xfId="1" applyFont="1"/>
    <xf numFmtId="0" fontId="6" fillId="0" borderId="0" xfId="1" applyFont="1" applyAlignment="1">
      <alignment horizontal="right"/>
    </xf>
    <xf numFmtId="0" fontId="19" fillId="0" borderId="17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/>
    <xf numFmtId="0" fontId="6" fillId="0" borderId="9" xfId="1" applyFont="1" applyBorder="1"/>
    <xf numFmtId="0" fontId="6" fillId="0" borderId="15" xfId="1" applyFont="1" applyBorder="1"/>
    <xf numFmtId="2" fontId="30" fillId="0" borderId="1" xfId="1" applyNumberFormat="1" applyFont="1" applyBorder="1" applyAlignment="1">
      <alignment horizontal="center"/>
    </xf>
    <xf numFmtId="1" fontId="30" fillId="0" borderId="1" xfId="1" applyNumberFormat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2" fontId="30" fillId="0" borderId="1" xfId="1" applyNumberFormat="1" applyFont="1" applyBorder="1" applyAlignment="1">
      <alignment horizontal="center" vertical="center"/>
    </xf>
    <xf numFmtId="1" fontId="30" fillId="0" borderId="1" xfId="1" applyNumberFormat="1" applyFont="1" applyBorder="1" applyAlignment="1">
      <alignment horizontal="center" vertical="center"/>
    </xf>
    <xf numFmtId="0" fontId="5" fillId="0" borderId="15" xfId="1" applyFont="1" applyFill="1" applyBorder="1" applyAlignment="1">
      <alignment horizontal="center"/>
    </xf>
    <xf numFmtId="1" fontId="31" fillId="0" borderId="1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49" fontId="6" fillId="0" borderId="15" xfId="1" applyNumberFormat="1" applyFont="1" applyBorder="1" applyAlignment="1">
      <alignment horizontal="center"/>
    </xf>
    <xf numFmtId="1" fontId="31" fillId="2" borderId="1" xfId="1" applyNumberFormat="1" applyFont="1" applyFill="1" applyBorder="1" applyAlignment="1">
      <alignment horizontal="center"/>
    </xf>
    <xf numFmtId="0" fontId="6" fillId="4" borderId="18" xfId="1" applyFont="1" applyFill="1" applyBorder="1" applyAlignment="1">
      <alignment horizontal="justify" vertical="center" wrapText="1"/>
    </xf>
    <xf numFmtId="1" fontId="31" fillId="0" borderId="1" xfId="1" applyNumberFormat="1" applyFont="1" applyBorder="1" applyAlignment="1">
      <alignment horizontal="center"/>
    </xf>
    <xf numFmtId="1" fontId="31" fillId="0" borderId="19" xfId="1" applyNumberFormat="1" applyFont="1" applyBorder="1" applyAlignment="1">
      <alignment horizontal="center" vertical="center"/>
    </xf>
    <xf numFmtId="0" fontId="32" fillId="0" borderId="15" xfId="1" applyFont="1" applyBorder="1" applyAlignment="1">
      <alignment wrapText="1"/>
    </xf>
    <xf numFmtId="0" fontId="32" fillId="0" borderId="0" xfId="1" applyFont="1" applyAlignment="1">
      <alignment wrapText="1"/>
    </xf>
    <xf numFmtId="0" fontId="23" fillId="0" borderId="15" xfId="1" applyFont="1" applyBorder="1" applyAlignment="1">
      <alignment horizontal="center"/>
    </xf>
    <xf numFmtId="0" fontId="6" fillId="2" borderId="1" xfId="1" applyFont="1" applyFill="1" applyBorder="1" applyAlignment="1">
      <alignment wrapText="1"/>
    </xf>
    <xf numFmtId="0" fontId="6" fillId="2" borderId="1" xfId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1" fontId="6" fillId="2" borderId="1" xfId="1" applyNumberFormat="1" applyFont="1" applyFill="1" applyBorder="1" applyAlignment="1">
      <alignment horizontal="center"/>
    </xf>
    <xf numFmtId="1" fontId="31" fillId="2" borderId="1" xfId="1" applyNumberFormat="1" applyFont="1" applyFill="1" applyBorder="1" applyAlignment="1">
      <alignment horizontal="center" vertical="center"/>
    </xf>
    <xf numFmtId="1" fontId="6" fillId="0" borderId="6" xfId="1" applyNumberFormat="1" applyFont="1" applyBorder="1" applyAlignment="1">
      <alignment horizontal="center"/>
    </xf>
    <xf numFmtId="1" fontId="6" fillId="0" borderId="1" xfId="1" applyNumberFormat="1" applyFont="1" applyBorder="1" applyAlignment="1">
      <alignment horizontal="center"/>
    </xf>
    <xf numFmtId="0" fontId="32" fillId="0" borderId="1" xfId="1" applyFont="1" applyBorder="1" applyAlignment="1">
      <alignment wrapText="1"/>
    </xf>
    <xf numFmtId="1" fontId="5" fillId="0" borderId="1" xfId="1" applyNumberFormat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5" fillId="0" borderId="9" xfId="1" applyNumberFormat="1" applyFont="1" applyBorder="1" applyAlignment="1">
      <alignment horizontal="center"/>
    </xf>
    <xf numFmtId="0" fontId="5" fillId="0" borderId="20" xfId="1" applyFont="1" applyBorder="1" applyAlignment="1">
      <alignment wrapText="1"/>
    </xf>
    <xf numFmtId="49" fontId="6" fillId="0" borderId="1" xfId="1" applyNumberFormat="1" applyFont="1" applyBorder="1" applyAlignment="1">
      <alignment horizontal="center"/>
    </xf>
    <xf numFmtId="49" fontId="6" fillId="0" borderId="9" xfId="1" applyNumberFormat="1" applyFont="1" applyBorder="1" applyAlignment="1">
      <alignment horizontal="center"/>
    </xf>
    <xf numFmtId="0" fontId="6" fillId="4" borderId="21" xfId="1" applyFont="1" applyFill="1" applyBorder="1" applyAlignment="1">
      <alignment horizontal="justify" vertical="center" wrapText="1"/>
    </xf>
    <xf numFmtId="2" fontId="6" fillId="2" borderId="1" xfId="1" applyNumberFormat="1" applyFont="1" applyFill="1" applyBorder="1" applyAlignment="1">
      <alignment horizontal="center"/>
    </xf>
    <xf numFmtId="49" fontId="5" fillId="0" borderId="15" xfId="1" applyNumberFormat="1" applyFont="1" applyBorder="1" applyAlignment="1">
      <alignment horizontal="center"/>
    </xf>
    <xf numFmtId="0" fontId="33" fillId="0" borderId="9" xfId="1" applyFont="1" applyBorder="1" applyAlignment="1">
      <alignment horizontal="center"/>
    </xf>
    <xf numFmtId="0" fontId="6" fillId="0" borderId="4" xfId="1" applyFont="1" applyBorder="1" applyAlignment="1">
      <alignment wrapText="1"/>
    </xf>
    <xf numFmtId="0" fontId="6" fillId="4" borderId="1" xfId="1" applyFont="1" applyFill="1" applyBorder="1" applyAlignment="1">
      <alignment horizontal="justify" vertical="center" wrapText="1"/>
    </xf>
    <xf numFmtId="0" fontId="30" fillId="0" borderId="1" xfId="1" applyFont="1" applyBorder="1" applyAlignment="1">
      <alignment wrapText="1"/>
    </xf>
    <xf numFmtId="0" fontId="5" fillId="0" borderId="22" xfId="1" applyFont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5" fillId="5" borderId="1" xfId="1" applyFont="1" applyFill="1" applyBorder="1" applyAlignment="1">
      <alignment wrapText="1"/>
    </xf>
    <xf numFmtId="49" fontId="5" fillId="0" borderId="1" xfId="1" applyNumberFormat="1" applyFont="1" applyFill="1" applyBorder="1" applyAlignment="1">
      <alignment horizontal="center" wrapText="1"/>
    </xf>
    <xf numFmtId="49" fontId="6" fillId="0" borderId="1" xfId="1" applyNumberFormat="1" applyFont="1" applyFill="1" applyBorder="1" applyAlignment="1">
      <alignment horizontal="center" wrapText="1"/>
    </xf>
    <xf numFmtId="0" fontId="5" fillId="0" borderId="4" xfId="1" applyFont="1" applyBorder="1" applyAlignment="1">
      <alignment wrapText="1"/>
    </xf>
    <xf numFmtId="0" fontId="6" fillId="0" borderId="1" xfId="1" applyFont="1" applyFill="1" applyBorder="1" applyAlignment="1">
      <alignment wrapText="1"/>
    </xf>
    <xf numFmtId="0" fontId="6" fillId="2" borderId="4" xfId="1" applyFont="1" applyFill="1" applyBorder="1" applyAlignment="1">
      <alignment wrapText="1"/>
    </xf>
    <xf numFmtId="49" fontId="6" fillId="2" borderId="1" xfId="1" applyNumberFormat="1" applyFont="1" applyFill="1" applyBorder="1" applyAlignment="1">
      <alignment horizontal="center"/>
    </xf>
    <xf numFmtId="49" fontId="6" fillId="2" borderId="15" xfId="1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wrapText="1"/>
    </xf>
    <xf numFmtId="0" fontId="5" fillId="2" borderId="1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49" fontId="5" fillId="2" borderId="15" xfId="1" applyNumberFormat="1" applyFont="1" applyFill="1" applyBorder="1" applyAlignment="1">
      <alignment horizontal="center"/>
    </xf>
    <xf numFmtId="2" fontId="5" fillId="2" borderId="1" xfId="1" applyNumberFormat="1" applyFont="1" applyFill="1" applyBorder="1" applyAlignment="1">
      <alignment horizontal="center"/>
    </xf>
    <xf numFmtId="1" fontId="5" fillId="2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wrapText="1"/>
    </xf>
    <xf numFmtId="0" fontId="32" fillId="0" borderId="6" xfId="1" applyFont="1" applyBorder="1" applyAlignment="1">
      <alignment wrapText="1"/>
    </xf>
    <xf numFmtId="49" fontId="5" fillId="0" borderId="9" xfId="1" applyNumberFormat="1" applyFont="1" applyFill="1" applyBorder="1" applyAlignment="1">
      <alignment horizontal="center" wrapText="1"/>
    </xf>
    <xf numFmtId="1" fontId="5" fillId="0" borderId="1" xfId="1" applyNumberFormat="1" applyFont="1" applyFill="1" applyBorder="1" applyAlignment="1">
      <alignment horizontal="center" wrapText="1"/>
    </xf>
    <xf numFmtId="49" fontId="5" fillId="0" borderId="15" xfId="1" applyNumberFormat="1" applyFont="1" applyFill="1" applyBorder="1" applyAlignment="1">
      <alignment horizontal="center" wrapText="1"/>
    </xf>
    <xf numFmtId="0" fontId="6" fillId="5" borderId="1" xfId="1" applyFont="1" applyFill="1" applyBorder="1" applyAlignment="1">
      <alignment wrapText="1"/>
    </xf>
    <xf numFmtId="49" fontId="6" fillId="0" borderId="9" xfId="1" applyNumberFormat="1" applyFont="1" applyFill="1" applyBorder="1" applyAlignment="1">
      <alignment horizontal="center" wrapText="1"/>
    </xf>
    <xf numFmtId="49" fontId="6" fillId="0" borderId="15" xfId="1" applyNumberFormat="1" applyFont="1" applyFill="1" applyBorder="1" applyAlignment="1">
      <alignment horizontal="center" wrapText="1"/>
    </xf>
    <xf numFmtId="1" fontId="5" fillId="0" borderId="1" xfId="1" applyNumberFormat="1" applyFont="1" applyFill="1" applyBorder="1" applyAlignment="1">
      <alignment horizontal="center"/>
    </xf>
    <xf numFmtId="1" fontId="6" fillId="0" borderId="1" xfId="1" applyNumberFormat="1" applyFont="1" applyFill="1" applyBorder="1" applyAlignment="1">
      <alignment horizontal="center" wrapText="1"/>
    </xf>
    <xf numFmtId="49" fontId="6" fillId="0" borderId="13" xfId="1" applyNumberFormat="1" applyFont="1" applyFill="1" applyBorder="1" applyAlignment="1">
      <alignment horizontal="center"/>
    </xf>
    <xf numFmtId="1" fontId="6" fillId="0" borderId="1" xfId="1" applyNumberFormat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/>
    </xf>
    <xf numFmtId="49" fontId="6" fillId="0" borderId="15" xfId="1" applyNumberFormat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/>
    </xf>
    <xf numFmtId="0" fontId="5" fillId="5" borderId="1" xfId="1" applyFont="1" applyFill="1" applyBorder="1" applyAlignment="1">
      <alignment horizontal="left" wrapText="1"/>
    </xf>
    <xf numFmtId="0" fontId="5" fillId="0" borderId="9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left" wrapText="1"/>
    </xf>
    <xf numFmtId="0" fontId="6" fillId="0" borderId="19" xfId="1" applyFont="1" applyBorder="1" applyAlignment="1">
      <alignment horizontal="left" wrapText="1"/>
    </xf>
    <xf numFmtId="0" fontId="6" fillId="0" borderId="23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left" wrapText="1"/>
    </xf>
    <xf numFmtId="49" fontId="5" fillId="2" borderId="1" xfId="1" applyNumberFormat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1" fontId="6" fillId="0" borderId="1" xfId="1" applyNumberFormat="1" applyFont="1" applyBorder="1"/>
    <xf numFmtId="49" fontId="5" fillId="0" borderId="1" xfId="1" applyNumberFormat="1" applyFont="1" applyFill="1" applyBorder="1" applyAlignment="1">
      <alignment horizontal="center"/>
    </xf>
    <xf numFmtId="0" fontId="6" fillId="0" borderId="15" xfId="1" applyFont="1" applyFill="1" applyBorder="1" applyAlignment="1">
      <alignment horizontal="center"/>
    </xf>
    <xf numFmtId="0" fontId="32" fillId="4" borderId="24" xfId="1" applyFont="1" applyFill="1" applyBorder="1" applyAlignment="1">
      <alignment vertical="center" wrapText="1"/>
    </xf>
    <xf numFmtId="0" fontId="6" fillId="0" borderId="6" xfId="1" applyFont="1" applyBorder="1" applyAlignment="1">
      <alignment wrapText="1"/>
    </xf>
    <xf numFmtId="0" fontId="6" fillId="0" borderId="13" xfId="1" applyFont="1" applyFill="1" applyBorder="1" applyAlignment="1">
      <alignment horizontal="center"/>
    </xf>
    <xf numFmtId="0" fontId="31" fillId="0" borderId="1" xfId="1" applyFont="1" applyBorder="1" applyAlignment="1">
      <alignment wrapText="1"/>
    </xf>
    <xf numFmtId="0" fontId="5" fillId="0" borderId="13" xfId="1" applyFont="1" applyFill="1" applyBorder="1" applyAlignment="1">
      <alignment horizontal="center"/>
    </xf>
    <xf numFmtId="49" fontId="6" fillId="0" borderId="4" xfId="1" applyNumberFormat="1" applyFont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17" xfId="1" applyFont="1" applyFill="1" applyBorder="1" applyAlignment="1">
      <alignment horizontal="center"/>
    </xf>
    <xf numFmtId="0" fontId="32" fillId="4" borderId="1" xfId="1" applyFont="1" applyFill="1" applyBorder="1" applyAlignment="1">
      <alignment vertical="center" wrapText="1"/>
    </xf>
    <xf numFmtId="49" fontId="5" fillId="0" borderId="13" xfId="0" applyNumberFormat="1" applyFont="1" applyBorder="1" applyAlignment="1">
      <alignment wrapText="1"/>
    </xf>
    <xf numFmtId="0" fontId="5" fillId="0" borderId="25" xfId="1" applyFont="1" applyBorder="1" applyAlignment="1">
      <alignment horizontal="center"/>
    </xf>
    <xf numFmtId="0" fontId="5" fillId="0" borderId="23" xfId="1" applyFont="1" applyBorder="1" applyAlignment="1">
      <alignment wrapText="1"/>
    </xf>
    <xf numFmtId="0" fontId="6" fillId="0" borderId="25" xfId="1" applyFont="1" applyBorder="1" applyAlignment="1">
      <alignment horizontal="center"/>
    </xf>
    <xf numFmtId="0" fontId="6" fillId="0" borderId="23" xfId="1" applyFont="1" applyBorder="1"/>
    <xf numFmtId="0" fontId="34" fillId="0" borderId="20" xfId="1" applyFont="1" applyBorder="1" applyAlignment="1">
      <alignment horizontal="center"/>
    </xf>
    <xf numFmtId="0" fontId="5" fillId="4" borderId="1" xfId="1" applyFont="1" applyFill="1" applyBorder="1" applyAlignment="1">
      <alignment horizontal="justify" vertical="center" wrapText="1"/>
    </xf>
    <xf numFmtId="0" fontId="6" fillId="0" borderId="0" xfId="1" applyFont="1" applyFill="1" applyBorder="1" applyAlignment="1">
      <alignment wrapText="1"/>
    </xf>
    <xf numFmtId="0" fontId="5" fillId="0" borderId="0" xfId="1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7" fillId="0" borderId="0" xfId="1" applyFont="1" applyAlignment="1">
      <alignment horizontal="center" wrapText="1"/>
    </xf>
    <xf numFmtId="0" fontId="6" fillId="0" borderId="0" xfId="1" applyFont="1" applyAlignment="1">
      <alignment wrapText="1"/>
    </xf>
    <xf numFmtId="0" fontId="19" fillId="0" borderId="4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9" fillId="0" borderId="9" xfId="1" applyFont="1" applyBorder="1" applyAlignment="1">
      <alignment horizontal="center"/>
    </xf>
    <xf numFmtId="0" fontId="19" fillId="0" borderId="13" xfId="1" applyFont="1" applyBorder="1" applyAlignment="1">
      <alignment horizontal="center"/>
    </xf>
    <xf numFmtId="0" fontId="19" fillId="0" borderId="14" xfId="1" applyFont="1" applyBorder="1" applyAlignment="1">
      <alignment horizontal="center"/>
    </xf>
    <xf numFmtId="0" fontId="19" fillId="0" borderId="15" xfId="1" applyFont="1" applyBorder="1" applyAlignment="1">
      <alignment horizontal="center"/>
    </xf>
    <xf numFmtId="0" fontId="19" fillId="0" borderId="16" xfId="1" applyFont="1" applyBorder="1" applyAlignment="1">
      <alignment horizontal="center" vertical="center" wrapText="1"/>
    </xf>
    <xf numFmtId="0" fontId="6" fillId="0" borderId="14" xfId="1" applyFont="1" applyBorder="1" applyAlignment="1"/>
    <xf numFmtId="0" fontId="6" fillId="0" borderId="17" xfId="1" applyFont="1" applyBorder="1" applyAlignment="1"/>
    <xf numFmtId="0" fontId="35" fillId="0" borderId="0" xfId="1" applyFont="1" applyAlignment="1">
      <alignment horizontal="right" vertical="top"/>
    </xf>
    <xf numFmtId="0" fontId="35" fillId="0" borderId="0" xfId="1" applyFont="1" applyAlignment="1">
      <alignment vertical="top"/>
    </xf>
    <xf numFmtId="0" fontId="35" fillId="0" borderId="0" xfId="1" applyFont="1" applyAlignment="1"/>
    <xf numFmtId="0" fontId="35" fillId="0" borderId="0" xfId="1" applyFont="1" applyAlignment="1">
      <alignment horizontal="right" vertical="top" wrapText="1"/>
    </xf>
    <xf numFmtId="0" fontId="35" fillId="0" borderId="0" xfId="1" applyFont="1" applyAlignment="1">
      <alignment horizontal="right" vertical="top" wrapText="1"/>
    </xf>
    <xf numFmtId="0" fontId="35" fillId="0" borderId="0" xfId="0" applyFont="1" applyAlignment="1">
      <alignment wrapText="1"/>
    </xf>
    <xf numFmtId="0" fontId="35" fillId="0" borderId="0" xfId="0" applyFont="1"/>
    <xf numFmtId="0" fontId="35" fillId="0" borderId="0" xfId="3" applyFont="1" applyAlignment="1">
      <alignment horizontal="right" wrapText="1"/>
    </xf>
    <xf numFmtId="0" fontId="35" fillId="0" borderId="0" xfId="0" applyFont="1" applyAlignment="1">
      <alignment horizontal="right" wrapText="1"/>
    </xf>
    <xf numFmtId="0" fontId="35" fillId="0" borderId="0" xfId="1" applyFont="1" applyAlignment="1">
      <alignment horizontal="right" wrapText="1"/>
    </xf>
    <xf numFmtId="49" fontId="35" fillId="0" borderId="0" xfId="1" applyNumberFormat="1" applyFont="1" applyAlignment="1">
      <alignment horizontal="right" wrapText="1"/>
    </xf>
  </cellXfs>
  <cellStyles count="5">
    <cellStyle name="Обычный" xfId="0" builtinId="0"/>
    <cellStyle name="Обычный 2" xfId="3"/>
    <cellStyle name="Обычный 3" xfId="4"/>
    <cellStyle name="Обычный 4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="85" workbookViewId="0">
      <selection activeCell="G27" sqref="G27"/>
    </sheetView>
  </sheetViews>
  <sheetFormatPr defaultColWidth="8.85546875" defaultRowHeight="12.75" x14ac:dyDescent="0.2"/>
  <cols>
    <col min="1" max="1" width="72.28515625" style="1" customWidth="1"/>
    <col min="2" max="2" width="26.5703125" style="1" customWidth="1"/>
    <col min="3" max="3" width="17.140625" style="1" customWidth="1"/>
    <col min="4" max="4" width="14.140625" style="1" customWidth="1"/>
    <col min="5" max="5" width="14.28515625" style="1" customWidth="1"/>
    <col min="6" max="16384" width="8.85546875" style="1"/>
  </cols>
  <sheetData>
    <row r="1" spans="1:5" ht="15" x14ac:dyDescent="0.25">
      <c r="A1" s="39"/>
      <c r="B1" s="243" t="s">
        <v>0</v>
      </c>
      <c r="C1" s="242"/>
      <c r="D1" s="242"/>
      <c r="E1" s="242"/>
    </row>
    <row r="2" spans="1:5" ht="15" x14ac:dyDescent="0.25">
      <c r="A2" s="39"/>
      <c r="B2" s="243" t="s">
        <v>385</v>
      </c>
      <c r="C2" s="242"/>
      <c r="D2" s="242"/>
      <c r="E2" s="242"/>
    </row>
    <row r="3" spans="1:5" ht="30" customHeight="1" x14ac:dyDescent="0.25">
      <c r="A3" s="39"/>
      <c r="B3" s="244" t="s">
        <v>384</v>
      </c>
      <c r="C3" s="242"/>
      <c r="D3" s="242"/>
      <c r="E3" s="242"/>
    </row>
    <row r="4" spans="1:5" ht="15" x14ac:dyDescent="0.25">
      <c r="A4" s="39"/>
      <c r="B4" s="243" t="s">
        <v>388</v>
      </c>
      <c r="C4" s="242"/>
      <c r="D4" s="242"/>
      <c r="E4" s="242"/>
    </row>
    <row r="5" spans="1:5" ht="15" x14ac:dyDescent="0.25">
      <c r="A5" s="39"/>
      <c r="B5" s="243" t="s">
        <v>415</v>
      </c>
      <c r="C5" s="242"/>
      <c r="D5" s="242"/>
      <c r="E5" s="242"/>
    </row>
    <row r="6" spans="1:5" x14ac:dyDescent="0.2">
      <c r="A6" s="39"/>
      <c r="B6" s="39"/>
      <c r="C6" s="39"/>
      <c r="D6" s="39"/>
      <c r="E6" s="39"/>
    </row>
    <row r="7" spans="1:5" x14ac:dyDescent="0.2">
      <c r="A7" s="217" t="s">
        <v>1</v>
      </c>
      <c r="B7" s="218"/>
      <c r="C7" s="218"/>
      <c r="D7" s="218"/>
      <c r="E7" s="218"/>
    </row>
    <row r="8" spans="1:5" ht="15" customHeight="1" x14ac:dyDescent="0.2">
      <c r="A8" s="40" t="s">
        <v>2</v>
      </c>
      <c r="B8" s="40"/>
      <c r="C8" s="40"/>
      <c r="D8" s="40"/>
      <c r="E8" s="39"/>
    </row>
    <row r="9" spans="1:5" x14ac:dyDescent="0.2">
      <c r="A9" s="39"/>
      <c r="B9" s="39"/>
      <c r="C9" s="39"/>
      <c r="D9" s="39"/>
      <c r="E9" s="41" t="s">
        <v>3</v>
      </c>
    </row>
    <row r="10" spans="1:5" x14ac:dyDescent="0.2">
      <c r="A10" s="42" t="s">
        <v>4</v>
      </c>
      <c r="B10" s="42" t="s">
        <v>5</v>
      </c>
      <c r="C10" s="42" t="s">
        <v>6</v>
      </c>
      <c r="D10" s="42" t="s">
        <v>7</v>
      </c>
      <c r="E10" s="42" t="s">
        <v>8</v>
      </c>
    </row>
    <row r="11" spans="1:5" x14ac:dyDescent="0.2">
      <c r="A11" s="43" t="s">
        <v>9</v>
      </c>
      <c r="B11" s="44" t="s">
        <v>10</v>
      </c>
      <c r="C11" s="45">
        <f>SUM(C12+C22)</f>
        <v>1466168.37</v>
      </c>
      <c r="D11" s="45">
        <f>SUM(D12+D22)</f>
        <v>99866</v>
      </c>
      <c r="E11" s="45">
        <f>SUM(E12+E22)</f>
        <v>106511</v>
      </c>
    </row>
    <row r="12" spans="1:5" x14ac:dyDescent="0.2">
      <c r="A12" s="43" t="s">
        <v>11</v>
      </c>
      <c r="B12" s="44" t="s">
        <v>12</v>
      </c>
      <c r="C12" s="45">
        <f>SUM(C14+C16)</f>
        <v>95893</v>
      </c>
      <c r="D12" s="45">
        <f>SUM(D14+D16)</f>
        <v>99866</v>
      </c>
      <c r="E12" s="45">
        <f>SUM(E14+E16)</f>
        <v>106511</v>
      </c>
    </row>
    <row r="13" spans="1:5" ht="11.25" customHeight="1" x14ac:dyDescent="0.2">
      <c r="A13" s="46" t="s">
        <v>13</v>
      </c>
      <c r="B13" s="42" t="s">
        <v>14</v>
      </c>
      <c r="C13" s="45">
        <f>SUM(C14)</f>
        <v>95893</v>
      </c>
      <c r="D13" s="45">
        <f>SUM(D14)</f>
        <v>195759</v>
      </c>
      <c r="E13" s="45">
        <f>SUM(E14)</f>
        <v>206377</v>
      </c>
    </row>
    <row r="14" spans="1:5" ht="24" customHeight="1" x14ac:dyDescent="0.2">
      <c r="A14" s="47" t="s">
        <v>15</v>
      </c>
      <c r="B14" s="42" t="s">
        <v>16</v>
      </c>
      <c r="C14" s="45">
        <v>95893</v>
      </c>
      <c r="D14" s="45">
        <v>195759</v>
      </c>
      <c r="E14" s="45">
        <v>206377</v>
      </c>
    </row>
    <row r="15" spans="1:5" ht="24" customHeight="1" x14ac:dyDescent="0.2">
      <c r="A15" s="47" t="s">
        <v>17</v>
      </c>
      <c r="B15" s="42" t="s">
        <v>18</v>
      </c>
      <c r="C15" s="45">
        <f>SUM(C16)</f>
        <v>0</v>
      </c>
      <c r="D15" s="45">
        <f>D16</f>
        <v>-95893</v>
      </c>
      <c r="E15" s="45">
        <f>E16</f>
        <v>-99866</v>
      </c>
    </row>
    <row r="16" spans="1:5" ht="24" customHeight="1" x14ac:dyDescent="0.2">
      <c r="A16" s="47" t="s">
        <v>19</v>
      </c>
      <c r="B16" s="42" t="s">
        <v>20</v>
      </c>
      <c r="C16" s="45">
        <v>0</v>
      </c>
      <c r="D16" s="45">
        <v>-95893</v>
      </c>
      <c r="E16" s="45">
        <v>-99866</v>
      </c>
    </row>
    <row r="17" spans="1:5" ht="31.15" hidden="1" customHeight="1" x14ac:dyDescent="0.2">
      <c r="A17" s="48" t="s">
        <v>418</v>
      </c>
      <c r="B17" s="2" t="s">
        <v>21</v>
      </c>
      <c r="C17" s="49">
        <v>0</v>
      </c>
      <c r="D17" s="49">
        <v>0</v>
      </c>
      <c r="E17" s="49">
        <v>0</v>
      </c>
    </row>
    <row r="18" spans="1:5" ht="27.6" hidden="1" customHeight="1" x14ac:dyDescent="0.2">
      <c r="A18" s="50" t="s">
        <v>22</v>
      </c>
      <c r="B18" s="3" t="s">
        <v>23</v>
      </c>
      <c r="C18" s="45">
        <v>0</v>
      </c>
      <c r="D18" s="45">
        <v>0</v>
      </c>
      <c r="E18" s="45">
        <v>0</v>
      </c>
    </row>
    <row r="19" spans="1:5" ht="40.9" hidden="1" customHeight="1" x14ac:dyDescent="0.2">
      <c r="A19" s="50" t="s">
        <v>419</v>
      </c>
      <c r="B19" s="3" t="s">
        <v>24</v>
      </c>
      <c r="C19" s="45">
        <v>0</v>
      </c>
      <c r="D19" s="45">
        <v>0</v>
      </c>
      <c r="E19" s="45">
        <v>0</v>
      </c>
    </row>
    <row r="20" spans="1:5" ht="33" hidden="1" customHeight="1" x14ac:dyDescent="0.2">
      <c r="A20" s="50" t="s">
        <v>25</v>
      </c>
      <c r="B20" s="3" t="s">
        <v>26</v>
      </c>
      <c r="C20" s="45">
        <v>0</v>
      </c>
      <c r="D20" s="45">
        <v>0</v>
      </c>
      <c r="E20" s="45">
        <v>0</v>
      </c>
    </row>
    <row r="21" spans="1:5" ht="27" hidden="1" customHeight="1" x14ac:dyDescent="0.2">
      <c r="A21" s="50" t="s">
        <v>420</v>
      </c>
      <c r="B21" s="3" t="s">
        <v>27</v>
      </c>
      <c r="C21" s="45">
        <v>0</v>
      </c>
      <c r="D21" s="45">
        <v>0</v>
      </c>
      <c r="E21" s="45">
        <v>0</v>
      </c>
    </row>
    <row r="22" spans="1:5" x14ac:dyDescent="0.2">
      <c r="A22" s="51" t="s">
        <v>28</v>
      </c>
      <c r="B22" s="44" t="s">
        <v>29</v>
      </c>
      <c r="C22" s="49">
        <v>1370275.37</v>
      </c>
      <c r="D22" s="49">
        <v>0</v>
      </c>
      <c r="E22" s="52">
        <v>0</v>
      </c>
    </row>
    <row r="23" spans="1:5" x14ac:dyDescent="0.2">
      <c r="A23" s="53" t="s">
        <v>30</v>
      </c>
      <c r="B23" s="42" t="s">
        <v>31</v>
      </c>
      <c r="C23" s="45">
        <f t="shared" ref="C23:E24" si="0">C24</f>
        <v>-11701883</v>
      </c>
      <c r="D23" s="45">
        <f t="shared" si="0"/>
        <v>-8601746</v>
      </c>
      <c r="E23" s="45">
        <f t="shared" si="0"/>
        <v>-8821811</v>
      </c>
    </row>
    <row r="24" spans="1:5" x14ac:dyDescent="0.2">
      <c r="A24" s="53" t="s">
        <v>32</v>
      </c>
      <c r="B24" s="42" t="s">
        <v>33</v>
      </c>
      <c r="C24" s="45">
        <f t="shared" si="0"/>
        <v>-11701883</v>
      </c>
      <c r="D24" s="45">
        <f t="shared" si="0"/>
        <v>-8601746</v>
      </c>
      <c r="E24" s="45">
        <f t="shared" si="0"/>
        <v>-8821811</v>
      </c>
    </row>
    <row r="25" spans="1:5" x14ac:dyDescent="0.2">
      <c r="A25" s="53" t="s">
        <v>34</v>
      </c>
      <c r="B25" s="42" t="s">
        <v>35</v>
      </c>
      <c r="C25" s="45">
        <f>SUM(C26)</f>
        <v>-11701883</v>
      </c>
      <c r="D25" s="45">
        <f>SUM(D26)</f>
        <v>-8601746</v>
      </c>
      <c r="E25" s="45">
        <f>SUM(E26)</f>
        <v>-8821811</v>
      </c>
    </row>
    <row r="26" spans="1:5" x14ac:dyDescent="0.2">
      <c r="A26" s="53" t="s">
        <v>36</v>
      </c>
      <c r="B26" s="42" t="s">
        <v>37</v>
      </c>
      <c r="C26" s="45">
        <f>-8921783-578100-9800-616000-1542000-34200</f>
        <v>-11701883</v>
      </c>
      <c r="D26" s="45">
        <v>-8601746</v>
      </c>
      <c r="E26" s="45">
        <v>-8821811</v>
      </c>
    </row>
    <row r="27" spans="1:5" x14ac:dyDescent="0.2">
      <c r="A27" s="53" t="s">
        <v>38</v>
      </c>
      <c r="B27" s="42" t="s">
        <v>39</v>
      </c>
      <c r="C27" s="45">
        <f>C28</f>
        <v>13072158.370000001</v>
      </c>
      <c r="D27" s="45">
        <f>D28</f>
        <v>8601746</v>
      </c>
      <c r="E27" s="45">
        <f>E28</f>
        <v>8821811</v>
      </c>
    </row>
    <row r="28" spans="1:5" x14ac:dyDescent="0.2">
      <c r="A28" s="53" t="s">
        <v>40</v>
      </c>
      <c r="B28" s="42" t="s">
        <v>41</v>
      </c>
      <c r="C28" s="45">
        <f t="shared" ref="C28:E29" si="1">SUM(C29)</f>
        <v>13072158.370000001</v>
      </c>
      <c r="D28" s="45">
        <f t="shared" si="1"/>
        <v>8601746</v>
      </c>
      <c r="E28" s="45">
        <f t="shared" si="1"/>
        <v>8821811</v>
      </c>
    </row>
    <row r="29" spans="1:5" x14ac:dyDescent="0.2">
      <c r="A29" s="53" t="s">
        <v>42</v>
      </c>
      <c r="B29" s="42" t="s">
        <v>43</v>
      </c>
      <c r="C29" s="45">
        <f t="shared" si="1"/>
        <v>13072158.370000001</v>
      </c>
      <c r="D29" s="45">
        <f t="shared" si="1"/>
        <v>8601746</v>
      </c>
      <c r="E29" s="45">
        <f t="shared" si="1"/>
        <v>8821811</v>
      </c>
    </row>
    <row r="30" spans="1:5" x14ac:dyDescent="0.2">
      <c r="A30" s="53" t="s">
        <v>44</v>
      </c>
      <c r="B30" s="42" t="s">
        <v>45</v>
      </c>
      <c r="C30" s="45">
        <f>8921783+1370275.37+578100+9800+616000+1542000+34200</f>
        <v>13072158.370000001</v>
      </c>
      <c r="D30" s="45">
        <v>8601746</v>
      </c>
      <c r="E30" s="45">
        <v>8821811</v>
      </c>
    </row>
    <row r="31" spans="1:5" x14ac:dyDescent="0.2">
      <c r="A31" s="54" t="s">
        <v>46</v>
      </c>
      <c r="B31" s="44" t="s">
        <v>47</v>
      </c>
      <c r="C31" s="45">
        <v>0</v>
      </c>
      <c r="D31" s="45">
        <v>0</v>
      </c>
      <c r="E31" s="45">
        <v>0</v>
      </c>
    </row>
    <row r="33" spans="1:1" x14ac:dyDescent="0.2">
      <c r="A33" s="4"/>
    </row>
    <row r="34" spans="1:1" x14ac:dyDescent="0.2">
      <c r="A34" s="4"/>
    </row>
    <row r="35" spans="1:1" x14ac:dyDescent="0.2">
      <c r="A35" s="4"/>
    </row>
  </sheetData>
  <mergeCells count="6">
    <mergeCell ref="A7:E7"/>
    <mergeCell ref="B1:E1"/>
    <mergeCell ref="B2:E2"/>
    <mergeCell ref="B3:E3"/>
    <mergeCell ref="B4:E4"/>
    <mergeCell ref="B5:E5"/>
  </mergeCells>
  <pageMargins left="0.59055118110236227" right="0.19685039370078741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workbookViewId="0">
      <selection activeCell="C1" sqref="B1:E5"/>
    </sheetView>
  </sheetViews>
  <sheetFormatPr defaultRowHeight="12.75" x14ac:dyDescent="0.2"/>
  <cols>
    <col min="1" max="1" width="25" customWidth="1"/>
    <col min="2" max="2" width="74.5703125" customWidth="1"/>
    <col min="3" max="3" width="15.140625" customWidth="1"/>
    <col min="4" max="4" width="10.5703125" customWidth="1"/>
    <col min="5" max="5" width="10.7109375" customWidth="1"/>
  </cols>
  <sheetData>
    <row r="1" spans="1:5" ht="15" x14ac:dyDescent="0.25">
      <c r="B1" s="240"/>
      <c r="C1" s="241" t="s">
        <v>389</v>
      </c>
      <c r="D1" s="242"/>
      <c r="E1" s="242"/>
    </row>
    <row r="2" spans="1:5" ht="15" x14ac:dyDescent="0.25">
      <c r="B2" s="242" t="s">
        <v>385</v>
      </c>
      <c r="C2" s="242"/>
      <c r="D2" s="242"/>
      <c r="E2" s="242"/>
    </row>
    <row r="3" spans="1:5" ht="13.15" customHeight="1" x14ac:dyDescent="0.25">
      <c r="B3" s="242" t="s">
        <v>386</v>
      </c>
      <c r="C3" s="242"/>
      <c r="D3" s="242"/>
      <c r="E3" s="242"/>
    </row>
    <row r="4" spans="1:5" ht="15" x14ac:dyDescent="0.25">
      <c r="B4" s="242" t="s">
        <v>387</v>
      </c>
      <c r="C4" s="242"/>
      <c r="D4" s="242"/>
      <c r="E4" s="242"/>
    </row>
    <row r="5" spans="1:5" ht="15" x14ac:dyDescent="0.25">
      <c r="B5" s="242" t="s">
        <v>416</v>
      </c>
      <c r="C5" s="242"/>
      <c r="D5" s="242"/>
      <c r="E5" s="242"/>
    </row>
    <row r="6" spans="1:5" x14ac:dyDescent="0.2">
      <c r="B6" s="55"/>
      <c r="C6" s="56"/>
      <c r="D6" s="56"/>
      <c r="E6" s="55"/>
    </row>
    <row r="7" spans="1:5" x14ac:dyDescent="0.2">
      <c r="A7" s="5" t="s">
        <v>48</v>
      </c>
      <c r="B7" s="55"/>
      <c r="C7" s="55"/>
      <c r="D7" s="55"/>
      <c r="E7" s="55"/>
    </row>
    <row r="8" spans="1:5" x14ac:dyDescent="0.2">
      <c r="B8" s="55"/>
      <c r="C8" s="57" t="s">
        <v>49</v>
      </c>
      <c r="D8" s="55"/>
      <c r="E8" s="55"/>
    </row>
    <row r="9" spans="1:5" x14ac:dyDescent="0.2">
      <c r="A9" s="6"/>
      <c r="B9" s="219" t="s">
        <v>50</v>
      </c>
      <c r="C9" s="220">
        <v>2022</v>
      </c>
      <c r="D9" s="222">
        <v>2023</v>
      </c>
      <c r="E9" s="222">
        <v>2024</v>
      </c>
    </row>
    <row r="10" spans="1:5" x14ac:dyDescent="0.2">
      <c r="A10" s="7"/>
      <c r="B10" s="219"/>
      <c r="C10" s="221"/>
      <c r="D10" s="222"/>
      <c r="E10" s="222"/>
    </row>
    <row r="11" spans="1:5" ht="14.25" customHeight="1" x14ac:dyDescent="0.2">
      <c r="A11" s="8" t="s">
        <v>51</v>
      </c>
      <c r="B11" s="58" t="s">
        <v>52</v>
      </c>
      <c r="C11" s="59">
        <f>C62</f>
        <v>1956990</v>
      </c>
      <c r="D11" s="59">
        <f>D62</f>
        <v>2038080</v>
      </c>
      <c r="E11" s="59">
        <f>E62</f>
        <v>2173700</v>
      </c>
    </row>
    <row r="12" spans="1:5" ht="17.25" customHeight="1" x14ac:dyDescent="0.2">
      <c r="A12" s="9" t="s">
        <v>53</v>
      </c>
      <c r="B12" s="60" t="s">
        <v>54</v>
      </c>
      <c r="C12" s="59">
        <f>SUM(C13+C14)</f>
        <v>125000</v>
      </c>
      <c r="D12" s="59">
        <f>SUM(D13+D14)</f>
        <v>125000</v>
      </c>
      <c r="E12" s="59">
        <f>SUM(E13+E14)</f>
        <v>130000</v>
      </c>
    </row>
    <row r="13" spans="1:5" ht="55.15" customHeight="1" x14ac:dyDescent="0.2">
      <c r="A13" s="31" t="s">
        <v>55</v>
      </c>
      <c r="B13" s="61" t="s">
        <v>56</v>
      </c>
      <c r="C13" s="62">
        <v>125000</v>
      </c>
      <c r="D13" s="62">
        <v>125000</v>
      </c>
      <c r="E13" s="62">
        <v>130000</v>
      </c>
    </row>
    <row r="14" spans="1:5" ht="25.15" customHeight="1" x14ac:dyDescent="0.2">
      <c r="A14" s="32" t="s">
        <v>57</v>
      </c>
      <c r="B14" s="63" t="s">
        <v>58</v>
      </c>
      <c r="C14" s="64">
        <v>0</v>
      </c>
      <c r="D14" s="64">
        <v>0</v>
      </c>
      <c r="E14" s="64">
        <v>0</v>
      </c>
    </row>
    <row r="15" spans="1:5" ht="18" customHeight="1" x14ac:dyDescent="0.2">
      <c r="A15" s="9" t="s">
        <v>59</v>
      </c>
      <c r="B15" s="60" t="s">
        <v>60</v>
      </c>
      <c r="C15" s="59">
        <f>SUM(C16)</f>
        <v>1556480</v>
      </c>
      <c r="D15" s="59">
        <f>SUM(D16)</f>
        <v>1631570</v>
      </c>
      <c r="E15" s="59">
        <f>SUM(E16)</f>
        <v>1762190</v>
      </c>
    </row>
    <row r="16" spans="1:5" ht="13.5" customHeight="1" x14ac:dyDescent="0.2">
      <c r="A16" s="30" t="s">
        <v>61</v>
      </c>
      <c r="B16" s="60" t="s">
        <v>62</v>
      </c>
      <c r="C16" s="59">
        <f>SUM(C17:C20)</f>
        <v>1556480</v>
      </c>
      <c r="D16" s="59">
        <f>SUM(D17:D20)</f>
        <v>1631570</v>
      </c>
      <c r="E16" s="59">
        <f>SUM(E17:E20)</f>
        <v>1762190</v>
      </c>
    </row>
    <row r="17" spans="1:5" ht="38.25" customHeight="1" x14ac:dyDescent="0.2">
      <c r="A17" s="27" t="s">
        <v>63</v>
      </c>
      <c r="B17" s="65" t="s">
        <v>64</v>
      </c>
      <c r="C17" s="64">
        <v>703730</v>
      </c>
      <c r="D17" s="64">
        <v>729960</v>
      </c>
      <c r="E17" s="64">
        <v>775870</v>
      </c>
    </row>
    <row r="18" spans="1:5" ht="52.5" customHeight="1" x14ac:dyDescent="0.2">
      <c r="A18" s="27" t="s">
        <v>65</v>
      </c>
      <c r="B18" s="65" t="s">
        <v>66</v>
      </c>
      <c r="C18" s="64">
        <v>3900</v>
      </c>
      <c r="D18" s="64">
        <v>4090</v>
      </c>
      <c r="E18" s="64">
        <v>4490</v>
      </c>
    </row>
    <row r="19" spans="1:5" ht="51" customHeight="1" x14ac:dyDescent="0.2">
      <c r="A19" s="27" t="s">
        <v>67</v>
      </c>
      <c r="B19" s="65" t="s">
        <v>68</v>
      </c>
      <c r="C19" s="64">
        <v>937090</v>
      </c>
      <c r="D19" s="64">
        <v>987970</v>
      </c>
      <c r="E19" s="64">
        <v>1081400</v>
      </c>
    </row>
    <row r="20" spans="1:5" ht="51.75" customHeight="1" x14ac:dyDescent="0.2">
      <c r="A20" s="27" t="s">
        <v>69</v>
      </c>
      <c r="B20" s="65" t="s">
        <v>70</v>
      </c>
      <c r="C20" s="64">
        <v>-88240</v>
      </c>
      <c r="D20" s="64">
        <v>-90450</v>
      </c>
      <c r="E20" s="64">
        <v>-99570</v>
      </c>
    </row>
    <row r="21" spans="1:5" ht="15" customHeight="1" x14ac:dyDescent="0.25">
      <c r="A21" s="11" t="s">
        <v>71</v>
      </c>
      <c r="B21" s="60" t="s">
        <v>72</v>
      </c>
      <c r="C21" s="59">
        <f t="shared" ref="C21:E23" si="0">SUM(C22)</f>
        <v>30000</v>
      </c>
      <c r="D21" s="59">
        <f t="shared" si="0"/>
        <v>30000</v>
      </c>
      <c r="E21" s="59">
        <f t="shared" si="0"/>
        <v>30000</v>
      </c>
    </row>
    <row r="22" spans="1:5" ht="15" customHeight="1" x14ac:dyDescent="0.25">
      <c r="A22" s="11" t="s">
        <v>73</v>
      </c>
      <c r="B22" s="66" t="s">
        <v>74</v>
      </c>
      <c r="C22" s="67">
        <f t="shared" si="0"/>
        <v>30000</v>
      </c>
      <c r="D22" s="67">
        <f t="shared" si="0"/>
        <v>30000</v>
      </c>
      <c r="E22" s="67">
        <f t="shared" si="0"/>
        <v>30000</v>
      </c>
    </row>
    <row r="23" spans="1:5" ht="12.75" customHeight="1" x14ac:dyDescent="0.25">
      <c r="A23" s="11" t="s">
        <v>75</v>
      </c>
      <c r="B23" s="66" t="s">
        <v>74</v>
      </c>
      <c r="C23" s="67">
        <f t="shared" si="0"/>
        <v>30000</v>
      </c>
      <c r="D23" s="67">
        <f t="shared" si="0"/>
        <v>30000</v>
      </c>
      <c r="E23" s="67">
        <f t="shared" si="0"/>
        <v>30000</v>
      </c>
    </row>
    <row r="24" spans="1:5" ht="12.75" customHeight="1" x14ac:dyDescent="0.25">
      <c r="A24" s="11" t="s">
        <v>76</v>
      </c>
      <c r="B24" s="66" t="s">
        <v>74</v>
      </c>
      <c r="C24" s="67">
        <v>30000</v>
      </c>
      <c r="D24" s="67">
        <v>30000</v>
      </c>
      <c r="E24" s="67">
        <v>30000</v>
      </c>
    </row>
    <row r="25" spans="1:5" ht="14.25" customHeight="1" x14ac:dyDescent="0.2">
      <c r="A25" s="9" t="s">
        <v>77</v>
      </c>
      <c r="B25" s="60" t="s">
        <v>78</v>
      </c>
      <c r="C25" s="59">
        <f>SUM(C31+C26)</f>
        <v>185000</v>
      </c>
      <c r="D25" s="59">
        <f>SUM(D31+D26)</f>
        <v>191000</v>
      </c>
      <c r="E25" s="59">
        <f>SUM(E31+E26)</f>
        <v>191000</v>
      </c>
    </row>
    <row r="26" spans="1:5" ht="12.75" customHeight="1" x14ac:dyDescent="0.2">
      <c r="A26" s="10" t="s">
        <v>79</v>
      </c>
      <c r="B26" s="68" t="s">
        <v>80</v>
      </c>
      <c r="C26" s="67">
        <v>5000</v>
      </c>
      <c r="D26" s="67">
        <v>6000</v>
      </c>
      <c r="E26" s="67">
        <v>6000</v>
      </c>
    </row>
    <row r="27" spans="1:5" ht="15" customHeight="1" x14ac:dyDescent="0.2">
      <c r="A27" s="10" t="s">
        <v>81</v>
      </c>
      <c r="B27" s="68" t="s">
        <v>80</v>
      </c>
      <c r="C27" s="67">
        <v>5000</v>
      </c>
      <c r="D27" s="67">
        <v>6000</v>
      </c>
      <c r="E27" s="67">
        <v>6000</v>
      </c>
    </row>
    <row r="28" spans="1:5" ht="0.75" customHeight="1" x14ac:dyDescent="0.2">
      <c r="A28" s="9" t="s">
        <v>82</v>
      </c>
      <c r="B28" s="60" t="s">
        <v>83</v>
      </c>
      <c r="C28" s="59"/>
      <c r="D28" s="69"/>
      <c r="E28" s="69"/>
    </row>
    <row r="29" spans="1:5" ht="16.5" hidden="1" customHeight="1" x14ac:dyDescent="0.2">
      <c r="A29" s="10" t="s">
        <v>84</v>
      </c>
      <c r="B29" s="68" t="s">
        <v>85</v>
      </c>
      <c r="C29" s="67"/>
      <c r="D29" s="69"/>
      <c r="E29" s="69"/>
    </row>
    <row r="30" spans="1:5" ht="15" hidden="1" customHeight="1" x14ac:dyDescent="0.2">
      <c r="A30" s="10" t="s">
        <v>86</v>
      </c>
      <c r="B30" s="68" t="s">
        <v>87</v>
      </c>
      <c r="C30" s="67"/>
      <c r="D30" s="69"/>
      <c r="E30" s="69"/>
    </row>
    <row r="31" spans="1:5" ht="14.25" customHeight="1" x14ac:dyDescent="0.2">
      <c r="A31" s="9" t="s">
        <v>88</v>
      </c>
      <c r="B31" s="60" t="s">
        <v>89</v>
      </c>
      <c r="C31" s="59">
        <f>SUM(C33+C32)</f>
        <v>180000</v>
      </c>
      <c r="D31" s="59">
        <f>SUM(D33+D32)</f>
        <v>185000</v>
      </c>
      <c r="E31" s="59">
        <f>SUM(E33+E32)</f>
        <v>185000</v>
      </c>
    </row>
    <row r="32" spans="1:5" ht="30" customHeight="1" x14ac:dyDescent="0.25">
      <c r="A32" s="28" t="s">
        <v>90</v>
      </c>
      <c r="B32" s="70" t="s">
        <v>91</v>
      </c>
      <c r="C32" s="62">
        <v>5000</v>
      </c>
      <c r="D32" s="62">
        <v>5000</v>
      </c>
      <c r="E32" s="62">
        <v>5000</v>
      </c>
    </row>
    <row r="33" spans="1:5" ht="27.75" customHeight="1" x14ac:dyDescent="0.25">
      <c r="A33" s="29" t="s">
        <v>92</v>
      </c>
      <c r="B33" s="71" t="s">
        <v>93</v>
      </c>
      <c r="C33" s="62">
        <v>175000</v>
      </c>
      <c r="D33" s="62">
        <v>180000</v>
      </c>
      <c r="E33" s="62">
        <v>180000</v>
      </c>
    </row>
    <row r="34" spans="1:5" ht="27" customHeight="1" x14ac:dyDescent="0.2">
      <c r="A34" s="12" t="s">
        <v>94</v>
      </c>
      <c r="B34" s="72" t="s">
        <v>95</v>
      </c>
      <c r="C34" s="59">
        <f>SUM(C35)</f>
        <v>60510</v>
      </c>
      <c r="D34" s="59">
        <f>SUM(D35)</f>
        <v>60510</v>
      </c>
      <c r="E34" s="59">
        <f>SUM(E35)</f>
        <v>60510</v>
      </c>
    </row>
    <row r="35" spans="1:5" ht="50.25" customHeight="1" x14ac:dyDescent="0.2">
      <c r="A35" s="9" t="s">
        <v>96</v>
      </c>
      <c r="B35" s="60" t="s">
        <v>97</v>
      </c>
      <c r="C35" s="59">
        <f>SUM(C38+C37)</f>
        <v>60510</v>
      </c>
      <c r="D35" s="59">
        <f>SUM(D38+D37)</f>
        <v>60510</v>
      </c>
      <c r="E35" s="59">
        <f>SUM(E38+E37)</f>
        <v>60510</v>
      </c>
    </row>
    <row r="36" spans="1:5" ht="0.75" hidden="1" customHeight="1" x14ac:dyDescent="0.2">
      <c r="A36" s="10" t="s">
        <v>98</v>
      </c>
      <c r="B36" s="68" t="s">
        <v>99</v>
      </c>
      <c r="C36" s="67"/>
      <c r="D36" s="69"/>
      <c r="E36" s="69"/>
    </row>
    <row r="37" spans="1:5" ht="27.75" customHeight="1" x14ac:dyDescent="0.2">
      <c r="A37" s="27" t="s">
        <v>100</v>
      </c>
      <c r="B37" s="65" t="s">
        <v>101</v>
      </c>
      <c r="C37" s="64">
        <v>13000</v>
      </c>
      <c r="D37" s="64">
        <v>13000</v>
      </c>
      <c r="E37" s="64">
        <v>13000</v>
      </c>
    </row>
    <row r="38" spans="1:5" ht="25.5" customHeight="1" x14ac:dyDescent="0.2">
      <c r="A38" s="27" t="s">
        <v>102</v>
      </c>
      <c r="B38" s="73" t="s">
        <v>103</v>
      </c>
      <c r="C38" s="64">
        <v>47510</v>
      </c>
      <c r="D38" s="64">
        <v>47510</v>
      </c>
      <c r="E38" s="64">
        <v>47510</v>
      </c>
    </row>
    <row r="39" spans="1:5" ht="17.25" hidden="1" customHeight="1" x14ac:dyDescent="0.2">
      <c r="A39" s="9" t="s">
        <v>104</v>
      </c>
      <c r="B39" s="60" t="s">
        <v>105</v>
      </c>
      <c r="C39" s="67">
        <v>0</v>
      </c>
      <c r="D39" s="69"/>
      <c r="E39" s="69"/>
    </row>
    <row r="40" spans="1:5" ht="18" hidden="1" customHeight="1" x14ac:dyDescent="0.2">
      <c r="A40" s="10" t="s">
        <v>106</v>
      </c>
      <c r="B40" s="68" t="s">
        <v>107</v>
      </c>
      <c r="C40" s="59"/>
      <c r="D40" s="69"/>
      <c r="E40" s="69"/>
    </row>
    <row r="41" spans="1:5" ht="24.75" hidden="1" customHeight="1" x14ac:dyDescent="0.25">
      <c r="A41" s="9" t="s">
        <v>108</v>
      </c>
      <c r="B41" s="74" t="s">
        <v>109</v>
      </c>
      <c r="C41" s="59">
        <f>C42</f>
        <v>0</v>
      </c>
      <c r="D41" s="69"/>
      <c r="E41" s="69"/>
    </row>
    <row r="42" spans="1:5" ht="23.25" hidden="1" customHeight="1" x14ac:dyDescent="0.2">
      <c r="A42" s="10" t="s">
        <v>110</v>
      </c>
      <c r="B42" s="68" t="s">
        <v>111</v>
      </c>
      <c r="C42" s="59">
        <f>C43</f>
        <v>0</v>
      </c>
      <c r="D42" s="69"/>
      <c r="E42" s="69"/>
    </row>
    <row r="43" spans="1:5" ht="21.75" hidden="1" customHeight="1" x14ac:dyDescent="0.2">
      <c r="A43" s="10" t="s">
        <v>112</v>
      </c>
      <c r="B43" s="68" t="s">
        <v>113</v>
      </c>
      <c r="C43" s="67"/>
      <c r="D43" s="69"/>
      <c r="E43" s="69"/>
    </row>
    <row r="44" spans="1:5" ht="24" hidden="1" customHeight="1" x14ac:dyDescent="0.25">
      <c r="A44" s="9" t="s">
        <v>114</v>
      </c>
      <c r="B44" s="74" t="s">
        <v>115</v>
      </c>
      <c r="C44" s="59">
        <f>C45+C48+C51+C49</f>
        <v>0</v>
      </c>
      <c r="D44" s="69"/>
      <c r="E44" s="69"/>
    </row>
    <row r="45" spans="1:5" ht="18.75" hidden="1" customHeight="1" x14ac:dyDescent="0.2">
      <c r="A45" s="9" t="s">
        <v>116</v>
      </c>
      <c r="B45" s="60" t="s">
        <v>117</v>
      </c>
      <c r="C45" s="59">
        <f>C46+C47</f>
        <v>0</v>
      </c>
      <c r="D45" s="69"/>
      <c r="E45" s="69"/>
    </row>
    <row r="46" spans="1:5" ht="17.25" hidden="1" customHeight="1" x14ac:dyDescent="0.2">
      <c r="A46" s="10" t="s">
        <v>118</v>
      </c>
      <c r="B46" s="68" t="s">
        <v>117</v>
      </c>
      <c r="C46" s="67"/>
      <c r="D46" s="69"/>
      <c r="E46" s="69"/>
    </row>
    <row r="47" spans="1:5" ht="12.75" hidden="1" customHeight="1" x14ac:dyDescent="0.2">
      <c r="A47" s="10" t="s">
        <v>119</v>
      </c>
      <c r="B47" s="68" t="s">
        <v>120</v>
      </c>
      <c r="C47" s="67"/>
      <c r="D47" s="69"/>
      <c r="E47" s="69"/>
    </row>
    <row r="48" spans="1:5" ht="21" hidden="1" customHeight="1" x14ac:dyDescent="0.2">
      <c r="A48" s="9" t="s">
        <v>121</v>
      </c>
      <c r="B48" s="68" t="s">
        <v>122</v>
      </c>
      <c r="C48" s="67"/>
      <c r="D48" s="69"/>
      <c r="E48" s="69"/>
    </row>
    <row r="49" spans="1:5" ht="38.25" hidden="1" x14ac:dyDescent="0.2">
      <c r="A49" s="9" t="s">
        <v>123</v>
      </c>
      <c r="B49" s="60" t="s">
        <v>124</v>
      </c>
      <c r="C49" s="59">
        <f>C50</f>
        <v>0</v>
      </c>
      <c r="D49" s="69"/>
      <c r="E49" s="69"/>
    </row>
    <row r="50" spans="1:5" ht="25.5" hidden="1" customHeight="1" x14ac:dyDescent="0.2">
      <c r="A50" s="10" t="s">
        <v>125</v>
      </c>
      <c r="B50" s="68" t="s">
        <v>126</v>
      </c>
      <c r="C50" s="67"/>
      <c r="D50" s="69"/>
      <c r="E50" s="69"/>
    </row>
    <row r="51" spans="1:5" ht="18.75" hidden="1" customHeight="1" x14ac:dyDescent="0.2">
      <c r="A51" s="9" t="s">
        <v>127</v>
      </c>
      <c r="B51" s="68" t="s">
        <v>128</v>
      </c>
      <c r="C51" s="59">
        <f>SUM(+C52)</f>
        <v>0</v>
      </c>
      <c r="D51" s="69"/>
      <c r="E51" s="69"/>
    </row>
    <row r="52" spans="1:5" ht="15" hidden="1" customHeight="1" x14ac:dyDescent="0.2">
      <c r="A52" s="10" t="s">
        <v>129</v>
      </c>
      <c r="B52" s="68" t="s">
        <v>128</v>
      </c>
      <c r="C52" s="59"/>
      <c r="D52" s="69"/>
      <c r="E52" s="69"/>
    </row>
    <row r="53" spans="1:5" ht="15.75" hidden="1" customHeight="1" x14ac:dyDescent="0.2">
      <c r="A53" s="9" t="s">
        <v>130</v>
      </c>
      <c r="B53" s="60" t="s">
        <v>131</v>
      </c>
      <c r="C53" s="59">
        <v>0</v>
      </c>
      <c r="D53" s="69"/>
      <c r="E53" s="69"/>
    </row>
    <row r="54" spans="1:5" ht="19.5" hidden="1" customHeight="1" x14ac:dyDescent="0.2">
      <c r="A54" s="9" t="s">
        <v>114</v>
      </c>
      <c r="B54" s="60" t="s">
        <v>132</v>
      </c>
      <c r="C54" s="67">
        <v>0</v>
      </c>
      <c r="D54" s="69"/>
      <c r="E54" s="69"/>
    </row>
    <row r="55" spans="1:5" ht="18.75" hidden="1" customHeight="1" x14ac:dyDescent="0.25">
      <c r="A55" s="9" t="s">
        <v>133</v>
      </c>
      <c r="B55" s="74" t="s">
        <v>134</v>
      </c>
      <c r="C55" s="59">
        <v>0</v>
      </c>
      <c r="D55" s="69"/>
      <c r="E55" s="69"/>
    </row>
    <row r="56" spans="1:5" ht="21.75" hidden="1" customHeight="1" x14ac:dyDescent="0.2">
      <c r="A56" s="9" t="s">
        <v>135</v>
      </c>
      <c r="B56" s="60" t="s">
        <v>136</v>
      </c>
      <c r="C56" s="59"/>
      <c r="D56" s="69"/>
      <c r="E56" s="69"/>
    </row>
    <row r="57" spans="1:5" ht="24" hidden="1" customHeight="1" x14ac:dyDescent="0.2">
      <c r="A57" s="10" t="s">
        <v>137</v>
      </c>
      <c r="B57" s="68" t="s">
        <v>78</v>
      </c>
      <c r="C57" s="67"/>
      <c r="D57" s="69"/>
      <c r="E57" s="69"/>
    </row>
    <row r="58" spans="1:5" ht="21" hidden="1" customHeight="1" x14ac:dyDescent="0.2">
      <c r="A58" s="10" t="s">
        <v>138</v>
      </c>
      <c r="B58" s="68" t="s">
        <v>139</v>
      </c>
      <c r="C58" s="67"/>
      <c r="D58" s="69"/>
      <c r="E58" s="69"/>
    </row>
    <row r="59" spans="1:5" ht="20.25" hidden="1" customHeight="1" x14ac:dyDescent="0.2">
      <c r="A59" s="10" t="s">
        <v>140</v>
      </c>
      <c r="B59" s="68" t="s">
        <v>139</v>
      </c>
      <c r="C59" s="67"/>
      <c r="D59" s="69"/>
      <c r="E59" s="69"/>
    </row>
    <row r="60" spans="1:5" ht="19.5" hidden="1" customHeight="1" x14ac:dyDescent="0.2">
      <c r="A60" s="10" t="s">
        <v>141</v>
      </c>
      <c r="B60" s="68" t="s">
        <v>139</v>
      </c>
      <c r="C60" s="67"/>
      <c r="D60" s="69"/>
      <c r="E60" s="69"/>
    </row>
    <row r="61" spans="1:5" ht="15.75" hidden="1" customHeight="1" x14ac:dyDescent="0.2">
      <c r="A61" s="13" t="s">
        <v>142</v>
      </c>
      <c r="B61" s="75" t="s">
        <v>139</v>
      </c>
      <c r="C61" s="67"/>
      <c r="D61" s="69"/>
      <c r="E61" s="69"/>
    </row>
    <row r="62" spans="1:5" ht="18" customHeight="1" x14ac:dyDescent="0.2">
      <c r="A62" s="14"/>
      <c r="B62" s="76" t="s">
        <v>143</v>
      </c>
      <c r="C62" s="59">
        <f>SUM(C12+C25+C34+C15+C22)</f>
        <v>1956990</v>
      </c>
      <c r="D62" s="59">
        <f>SUM(D12+D25+D34+D15+D22)</f>
        <v>2038080</v>
      </c>
      <c r="E62" s="59">
        <f>SUM(E12+E25+E34+E15+E22)</f>
        <v>2173700</v>
      </c>
    </row>
    <row r="63" spans="1:5" ht="16.5" customHeight="1" x14ac:dyDescent="0.2">
      <c r="A63" s="8" t="s">
        <v>144</v>
      </c>
      <c r="B63" s="77" t="s">
        <v>145</v>
      </c>
      <c r="C63" s="59">
        <f>C64+C85</f>
        <v>9649000</v>
      </c>
      <c r="D63" s="59">
        <f>D64+D85</f>
        <v>6463800</v>
      </c>
      <c r="E63" s="59">
        <f>E64+E85</f>
        <v>6541600</v>
      </c>
    </row>
    <row r="64" spans="1:5" ht="11.25" customHeight="1" x14ac:dyDescent="0.2">
      <c r="A64" s="9" t="s">
        <v>146</v>
      </c>
      <c r="B64" s="76" t="s">
        <v>147</v>
      </c>
      <c r="C64" s="59">
        <f>SUM(C65+C71+C75+C81)</f>
        <v>9648000</v>
      </c>
      <c r="D64" s="59">
        <f>SUM(D65+D71+D75+D81)</f>
        <v>6463800</v>
      </c>
      <c r="E64" s="59">
        <f>SUM(E65+E71+E75+E81)</f>
        <v>6541600</v>
      </c>
    </row>
    <row r="65" spans="1:5" ht="15" customHeight="1" x14ac:dyDescent="0.2">
      <c r="A65" s="9" t="s">
        <v>148</v>
      </c>
      <c r="B65" s="76" t="s">
        <v>149</v>
      </c>
      <c r="C65" s="59">
        <f>SUM(C67+C66)</f>
        <v>7553700</v>
      </c>
      <c r="D65" s="59">
        <f>SUM(D67)</f>
        <v>5915400</v>
      </c>
      <c r="E65" s="59">
        <f>SUM(E67)</f>
        <v>5987800</v>
      </c>
    </row>
    <row r="66" spans="1:5" ht="30" customHeight="1" x14ac:dyDescent="0.2">
      <c r="A66" s="9" t="s">
        <v>392</v>
      </c>
      <c r="B66" s="76" t="s">
        <v>393</v>
      </c>
      <c r="C66" s="59">
        <v>578100</v>
      </c>
      <c r="D66" s="78">
        <v>0</v>
      </c>
      <c r="E66" s="78">
        <v>0</v>
      </c>
    </row>
    <row r="67" spans="1:5" ht="28.15" customHeight="1" x14ac:dyDescent="0.2">
      <c r="A67" s="23" t="s">
        <v>150</v>
      </c>
      <c r="B67" s="76" t="s">
        <v>404</v>
      </c>
      <c r="C67" s="59">
        <f>SUM(C68:C69)</f>
        <v>6975600</v>
      </c>
      <c r="D67" s="59">
        <f>SUM(D68:D69)</f>
        <v>5915400</v>
      </c>
      <c r="E67" s="59">
        <f>SUM(E68:E69)</f>
        <v>5987800</v>
      </c>
    </row>
    <row r="68" spans="1:5" ht="30" customHeight="1" x14ac:dyDescent="0.2">
      <c r="A68" s="22" t="s">
        <v>150</v>
      </c>
      <c r="B68" s="79" t="s">
        <v>151</v>
      </c>
      <c r="C68" s="80">
        <f>808500+34200</f>
        <v>842700</v>
      </c>
      <c r="D68" s="80">
        <v>1387300</v>
      </c>
      <c r="E68" s="80">
        <v>1477500</v>
      </c>
    </row>
    <row r="69" spans="1:5" ht="28.15" customHeight="1" x14ac:dyDescent="0.2">
      <c r="A69" s="22" t="s">
        <v>150</v>
      </c>
      <c r="B69" s="79" t="s">
        <v>405</v>
      </c>
      <c r="C69" s="80">
        <v>6132900</v>
      </c>
      <c r="D69" s="80">
        <v>4528100</v>
      </c>
      <c r="E69" s="80">
        <v>4510300</v>
      </c>
    </row>
    <row r="70" spans="1:5" ht="12" hidden="1" customHeight="1" x14ac:dyDescent="0.2">
      <c r="A70" s="10" t="s">
        <v>152</v>
      </c>
      <c r="B70" s="81" t="s">
        <v>153</v>
      </c>
      <c r="C70" s="59">
        <v>0</v>
      </c>
      <c r="D70" s="69"/>
      <c r="E70" s="69"/>
    </row>
    <row r="71" spans="1:5" ht="13.9" hidden="1" customHeight="1" x14ac:dyDescent="0.2">
      <c r="A71" s="9" t="s">
        <v>154</v>
      </c>
      <c r="B71" s="76" t="s">
        <v>155</v>
      </c>
      <c r="C71" s="59">
        <v>0</v>
      </c>
      <c r="D71" s="59">
        <f t="shared" ref="C71:E72" si="1">SUM(D72)</f>
        <v>0</v>
      </c>
      <c r="E71" s="59">
        <f t="shared" si="1"/>
        <v>0</v>
      </c>
    </row>
    <row r="72" spans="1:5" ht="14.45" hidden="1" customHeight="1" x14ac:dyDescent="0.2">
      <c r="A72" s="10" t="s">
        <v>156</v>
      </c>
      <c r="B72" s="81" t="s">
        <v>157</v>
      </c>
      <c r="C72" s="59">
        <f t="shared" si="1"/>
        <v>0</v>
      </c>
      <c r="D72" s="59">
        <f t="shared" si="1"/>
        <v>0</v>
      </c>
      <c r="E72" s="59">
        <f t="shared" si="1"/>
        <v>0</v>
      </c>
    </row>
    <row r="73" spans="1:5" ht="12" hidden="1" customHeight="1" x14ac:dyDescent="0.25">
      <c r="A73" s="15" t="s">
        <v>158</v>
      </c>
      <c r="B73" s="81" t="s">
        <v>159</v>
      </c>
      <c r="C73" s="67">
        <f>SUM(C74:C74)</f>
        <v>0</v>
      </c>
      <c r="D73" s="67">
        <f>SUM(D74:D74)</f>
        <v>0</v>
      </c>
      <c r="E73" s="67">
        <f>SUM(E74:E74)</f>
        <v>0</v>
      </c>
    </row>
    <row r="74" spans="1:5" ht="12.6" hidden="1" customHeight="1" x14ac:dyDescent="0.25">
      <c r="A74" s="15" t="s">
        <v>158</v>
      </c>
      <c r="B74" s="82" t="s">
        <v>160</v>
      </c>
      <c r="C74" s="67">
        <v>0</v>
      </c>
      <c r="D74" s="67">
        <v>0</v>
      </c>
      <c r="E74" s="67">
        <v>0</v>
      </c>
    </row>
    <row r="75" spans="1:5" ht="14.25" customHeight="1" x14ac:dyDescent="0.2">
      <c r="A75" s="9" t="s">
        <v>161</v>
      </c>
      <c r="B75" s="76" t="s">
        <v>162</v>
      </c>
      <c r="C75" s="59">
        <f>SUM(C76+C78)</f>
        <v>152300</v>
      </c>
      <c r="D75" s="59">
        <f>SUM(D76+D78)</f>
        <v>148400</v>
      </c>
      <c r="E75" s="59">
        <f>SUM(E76+E78)</f>
        <v>153800</v>
      </c>
    </row>
    <row r="76" spans="1:5" ht="30" customHeight="1" x14ac:dyDescent="0.2">
      <c r="A76" s="23" t="s">
        <v>163</v>
      </c>
      <c r="B76" s="76" t="s">
        <v>164</v>
      </c>
      <c r="C76" s="59">
        <f>C77</f>
        <v>151600</v>
      </c>
      <c r="D76" s="59">
        <f>D77</f>
        <v>147700</v>
      </c>
      <c r="E76" s="59">
        <f>E77</f>
        <v>153100</v>
      </c>
    </row>
    <row r="77" spans="1:5" ht="43.9" customHeight="1" x14ac:dyDescent="0.2">
      <c r="A77" s="24" t="s">
        <v>165</v>
      </c>
      <c r="B77" s="79" t="s">
        <v>166</v>
      </c>
      <c r="C77" s="80">
        <f>143400-600+8800</f>
        <v>151600</v>
      </c>
      <c r="D77" s="80">
        <f>148400-700</f>
        <v>147700</v>
      </c>
      <c r="E77" s="80">
        <f>153700-600</f>
        <v>153100</v>
      </c>
    </row>
    <row r="78" spans="1:5" ht="27" customHeight="1" x14ac:dyDescent="0.2">
      <c r="A78" s="25" t="s">
        <v>167</v>
      </c>
      <c r="B78" s="76" t="s">
        <v>168</v>
      </c>
      <c r="C78" s="59">
        <f>SUM(C79+C80)</f>
        <v>700</v>
      </c>
      <c r="D78" s="59">
        <f>SUM(D79+D80)</f>
        <v>700</v>
      </c>
      <c r="E78" s="59">
        <f>SUM(E79+E80)</f>
        <v>700</v>
      </c>
    </row>
    <row r="79" spans="1:5" ht="25.5" hidden="1" customHeight="1" x14ac:dyDescent="0.2">
      <c r="A79" s="16" t="s">
        <v>169</v>
      </c>
      <c r="B79" s="81" t="s">
        <v>170</v>
      </c>
      <c r="C79" s="83">
        <v>0</v>
      </c>
      <c r="D79" s="83">
        <v>0</v>
      </c>
      <c r="E79" s="83">
        <v>0</v>
      </c>
    </row>
    <row r="80" spans="1:5" ht="30" customHeight="1" x14ac:dyDescent="0.2">
      <c r="A80" s="26" t="s">
        <v>169</v>
      </c>
      <c r="B80" s="84" t="s">
        <v>171</v>
      </c>
      <c r="C80" s="64">
        <v>700</v>
      </c>
      <c r="D80" s="85">
        <v>700</v>
      </c>
      <c r="E80" s="64">
        <v>700</v>
      </c>
    </row>
    <row r="81" spans="1:5" ht="28.15" customHeight="1" x14ac:dyDescent="0.25">
      <c r="A81" s="17" t="s">
        <v>172</v>
      </c>
      <c r="B81" s="86" t="s">
        <v>173</v>
      </c>
      <c r="C81" s="59">
        <f t="shared" ref="C81:E82" si="2">C82</f>
        <v>1942000</v>
      </c>
      <c r="D81" s="59">
        <f t="shared" si="2"/>
        <v>400000</v>
      </c>
      <c r="E81" s="59">
        <f t="shared" si="2"/>
        <v>400000</v>
      </c>
    </row>
    <row r="82" spans="1:5" ht="14.25" x14ac:dyDescent="0.2">
      <c r="A82" s="34" t="s">
        <v>174</v>
      </c>
      <c r="B82" s="87" t="s">
        <v>157</v>
      </c>
      <c r="C82" s="88">
        <f>C83+C84</f>
        <v>1942000</v>
      </c>
      <c r="D82" s="88">
        <f t="shared" si="2"/>
        <v>400000</v>
      </c>
      <c r="E82" s="88">
        <f t="shared" si="2"/>
        <v>400000</v>
      </c>
    </row>
    <row r="83" spans="1:5" ht="15.75" x14ac:dyDescent="0.25">
      <c r="A83" s="36" t="s">
        <v>175</v>
      </c>
      <c r="B83" s="89" t="s">
        <v>409</v>
      </c>
      <c r="C83" s="90">
        <f>200000+200000</f>
        <v>400000</v>
      </c>
      <c r="D83" s="90">
        <f>190900+9100+200000</f>
        <v>400000</v>
      </c>
      <c r="E83" s="90">
        <f>190900+9100+200000</f>
        <v>400000</v>
      </c>
    </row>
    <row r="84" spans="1:5" ht="30.75" x14ac:dyDescent="0.25">
      <c r="A84" s="36" t="s">
        <v>175</v>
      </c>
      <c r="B84" s="89" t="s">
        <v>410</v>
      </c>
      <c r="C84" s="90">
        <v>1542000</v>
      </c>
      <c r="D84" s="90">
        <v>0</v>
      </c>
      <c r="E84" s="90">
        <v>0</v>
      </c>
    </row>
    <row r="85" spans="1:5" ht="18.600000000000001" customHeight="1" x14ac:dyDescent="0.25">
      <c r="A85" s="37" t="s">
        <v>396</v>
      </c>
      <c r="B85" s="91" t="s">
        <v>397</v>
      </c>
      <c r="C85" s="92">
        <f>C86</f>
        <v>1000</v>
      </c>
      <c r="D85" s="93">
        <f t="shared" ref="D85:E85" si="3">D86</f>
        <v>0</v>
      </c>
      <c r="E85" s="93">
        <f t="shared" si="3"/>
        <v>0</v>
      </c>
    </row>
    <row r="86" spans="1:5" ht="22.15" customHeight="1" x14ac:dyDescent="0.25">
      <c r="A86" s="38" t="s">
        <v>398</v>
      </c>
      <c r="B86" s="94" t="s">
        <v>399</v>
      </c>
      <c r="C86" s="95">
        <v>1000</v>
      </c>
      <c r="D86" s="95">
        <v>0</v>
      </c>
      <c r="E86" s="95">
        <v>0</v>
      </c>
    </row>
    <row r="87" spans="1:5" x14ac:dyDescent="0.2">
      <c r="A87" s="35"/>
      <c r="B87" s="96" t="s">
        <v>176</v>
      </c>
      <c r="C87" s="97">
        <f>C11+C63</f>
        <v>11605990</v>
      </c>
      <c r="D87" s="97">
        <f>D11+D63</f>
        <v>8501880</v>
      </c>
      <c r="E87" s="97">
        <f>E11+E63</f>
        <v>8715300</v>
      </c>
    </row>
    <row r="88" spans="1:5" x14ac:dyDescent="0.2">
      <c r="A88" s="18"/>
      <c r="B88" s="98" t="s">
        <v>177</v>
      </c>
      <c r="C88" s="99">
        <f>SUM(C62*4.9%)</f>
        <v>95892.510000000009</v>
      </c>
      <c r="D88" s="99">
        <f>SUM(D62*4.9%)</f>
        <v>99865.919999999998</v>
      </c>
      <c r="E88" s="99">
        <f>SUM(E62*4.9%)</f>
        <v>106511.3</v>
      </c>
    </row>
    <row r="89" spans="1:5" x14ac:dyDescent="0.2">
      <c r="B89" s="100"/>
      <c r="C89" s="55"/>
      <c r="D89" s="55"/>
      <c r="E89" s="55"/>
    </row>
    <row r="90" spans="1:5" x14ac:dyDescent="0.2">
      <c r="B90" s="55"/>
      <c r="C90" s="101"/>
      <c r="D90" s="101"/>
      <c r="E90" s="101"/>
    </row>
  </sheetData>
  <sheetProtection selectLockedCells="1" selectUnlockedCells="1"/>
  <mergeCells count="9">
    <mergeCell ref="C1:E1"/>
    <mergeCell ref="B3:E3"/>
    <mergeCell ref="B4:E4"/>
    <mergeCell ref="B5:E5"/>
    <mergeCell ref="B9:B10"/>
    <mergeCell ref="C9:C10"/>
    <mergeCell ref="D9:D10"/>
    <mergeCell ref="E9:E10"/>
    <mergeCell ref="B2:E2"/>
  </mergeCells>
  <pageMargins left="0.70833333333333337" right="0.19652777777777777" top="0" bottom="0" header="0.51180555555555551" footer="0.51180555555555551"/>
  <pageSetup paperSize="9" scale="66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0"/>
  <sheetViews>
    <sheetView zoomScale="115" zoomScaleNormal="115" workbookViewId="0">
      <selection activeCell="A3" sqref="A3:J3"/>
    </sheetView>
  </sheetViews>
  <sheetFormatPr defaultColWidth="8.85546875" defaultRowHeight="12.75" x14ac:dyDescent="0.2"/>
  <cols>
    <col min="1" max="1" width="43.28515625" style="1" customWidth="1"/>
    <col min="2" max="2" width="6.5703125" style="1" customWidth="1"/>
    <col min="3" max="3" width="6.85546875" style="1" customWidth="1"/>
    <col min="4" max="4" width="10.140625" style="1" customWidth="1"/>
    <col min="5" max="5" width="0.140625" style="1" customWidth="1"/>
    <col min="6" max="6" width="13" style="1" customWidth="1"/>
    <col min="7" max="7" width="10.140625" style="1" customWidth="1"/>
    <col min="8" max="8" width="11.5703125" style="1" customWidth="1"/>
    <col min="9" max="9" width="10.85546875" style="1" customWidth="1"/>
    <col min="10" max="10" width="12" style="1" customWidth="1"/>
    <col min="11" max="16384" width="8.85546875" style="1"/>
  </cols>
  <sheetData>
    <row r="1" spans="1:11" ht="15" x14ac:dyDescent="0.25">
      <c r="A1" s="234" t="s">
        <v>390</v>
      </c>
      <c r="B1" s="235"/>
      <c r="C1" s="235"/>
      <c r="D1" s="235"/>
      <c r="E1" s="235"/>
      <c r="F1" s="235"/>
      <c r="G1" s="235"/>
      <c r="H1" s="235"/>
      <c r="I1" s="236"/>
      <c r="J1" s="236"/>
    </row>
    <row r="2" spans="1:11" ht="27.6" customHeight="1" x14ac:dyDescent="0.25">
      <c r="A2" s="237"/>
      <c r="B2" s="237"/>
      <c r="C2" s="237"/>
      <c r="D2" s="237"/>
      <c r="E2" s="237"/>
      <c r="F2" s="238" t="s">
        <v>391</v>
      </c>
      <c r="G2" s="239"/>
      <c r="H2" s="239"/>
      <c r="I2" s="239"/>
      <c r="J2" s="239"/>
    </row>
    <row r="3" spans="1:11" ht="17.25" customHeight="1" x14ac:dyDescent="0.25">
      <c r="A3" s="234" t="s">
        <v>417</v>
      </c>
      <c r="B3" s="234"/>
      <c r="C3" s="234"/>
      <c r="D3" s="234"/>
      <c r="E3" s="234"/>
      <c r="F3" s="234"/>
      <c r="G3" s="234"/>
      <c r="H3" s="234"/>
      <c r="I3" s="236"/>
      <c r="J3" s="236"/>
    </row>
    <row r="4" spans="1:11" ht="33" customHeight="1" x14ac:dyDescent="0.25">
      <c r="A4" s="223" t="s">
        <v>178</v>
      </c>
      <c r="B4" s="223"/>
      <c r="C4" s="223"/>
      <c r="D4" s="223"/>
      <c r="E4" s="223"/>
      <c r="F4" s="223"/>
      <c r="G4" s="223"/>
      <c r="H4" s="223"/>
      <c r="I4" s="224"/>
      <c r="J4" s="224"/>
    </row>
    <row r="5" spans="1:11" ht="14.25" x14ac:dyDescent="0.2">
      <c r="A5" s="102"/>
      <c r="B5" s="102"/>
      <c r="C5" s="102"/>
      <c r="D5" s="102"/>
      <c r="E5" s="102"/>
      <c r="F5" s="102"/>
      <c r="G5" s="102"/>
      <c r="H5" s="102"/>
      <c r="I5" s="39"/>
      <c r="J5" s="103" t="s">
        <v>49</v>
      </c>
    </row>
    <row r="6" spans="1:11" ht="15.75" customHeight="1" x14ac:dyDescent="0.2">
      <c r="A6" s="225" t="s">
        <v>4</v>
      </c>
      <c r="B6" s="227" t="s">
        <v>179</v>
      </c>
      <c r="C6" s="228"/>
      <c r="D6" s="228"/>
      <c r="E6" s="228"/>
      <c r="F6" s="229"/>
      <c r="G6" s="230"/>
      <c r="H6" s="231" t="s">
        <v>180</v>
      </c>
      <c r="I6" s="232"/>
      <c r="J6" s="233"/>
    </row>
    <row r="7" spans="1:11" ht="45" customHeight="1" x14ac:dyDescent="0.2">
      <c r="A7" s="226"/>
      <c r="B7" s="104" t="s">
        <v>181</v>
      </c>
      <c r="C7" s="105" t="s">
        <v>182</v>
      </c>
      <c r="D7" s="105" t="s">
        <v>183</v>
      </c>
      <c r="E7" s="106" t="s">
        <v>184</v>
      </c>
      <c r="F7" s="107" t="s">
        <v>185</v>
      </c>
      <c r="G7" s="105" t="s">
        <v>186</v>
      </c>
      <c r="H7" s="107">
        <v>2022</v>
      </c>
      <c r="I7" s="108">
        <v>2023</v>
      </c>
      <c r="J7" s="108">
        <v>2024</v>
      </c>
    </row>
    <row r="8" spans="1:11" ht="25.5" x14ac:dyDescent="0.2">
      <c r="A8" s="51" t="s">
        <v>187</v>
      </c>
      <c r="B8" s="44" t="s">
        <v>188</v>
      </c>
      <c r="C8" s="109"/>
      <c r="D8" s="109"/>
      <c r="E8" s="110"/>
      <c r="F8" s="109"/>
      <c r="G8" s="111"/>
      <c r="H8" s="112">
        <f>SUM(H9+H45+H115+H171+H132+H72+H155+H164+H142+H109)</f>
        <v>9644202.3699999992</v>
      </c>
      <c r="I8" s="113">
        <f>SUM(I9+I45+I115+I171+I132+I72+I155+I164+I142+I109+I175)</f>
        <v>5762380</v>
      </c>
      <c r="J8" s="113">
        <f>SUM(J9+J45+J115+J171+J132+J72+J155+J164+J142+J109+J175)</f>
        <v>5927517</v>
      </c>
      <c r="K8" s="19"/>
    </row>
    <row r="9" spans="1:11" x14ac:dyDescent="0.2">
      <c r="A9" s="51" t="s">
        <v>189</v>
      </c>
      <c r="B9" s="44" t="s">
        <v>188</v>
      </c>
      <c r="C9" s="44" t="s">
        <v>190</v>
      </c>
      <c r="D9" s="44"/>
      <c r="E9" s="114"/>
      <c r="F9" s="44"/>
      <c r="G9" s="115"/>
      <c r="H9" s="116">
        <f>SUM(H10+H17+H41+H36)</f>
        <v>4414923</v>
      </c>
      <c r="I9" s="117">
        <f>SUM(I10+I17+I41+I36)</f>
        <v>3368084</v>
      </c>
      <c r="J9" s="117">
        <f>SUM(J10+J17+J41+J36)</f>
        <v>3306759</v>
      </c>
    </row>
    <row r="10" spans="1:11" ht="51" x14ac:dyDescent="0.2">
      <c r="A10" s="51" t="s">
        <v>191</v>
      </c>
      <c r="B10" s="44" t="s">
        <v>188</v>
      </c>
      <c r="C10" s="44" t="s">
        <v>190</v>
      </c>
      <c r="D10" s="44" t="s">
        <v>192</v>
      </c>
      <c r="E10" s="114" t="s">
        <v>193</v>
      </c>
      <c r="F10" s="44" t="s">
        <v>194</v>
      </c>
      <c r="G10" s="118"/>
      <c r="H10" s="112">
        <f t="shared" ref="H10:J13" si="0">SUM(H11)</f>
        <v>1122146</v>
      </c>
      <c r="I10" s="113">
        <f t="shared" si="0"/>
        <v>781687</v>
      </c>
      <c r="J10" s="113">
        <f>SUM(J11)</f>
        <v>781687</v>
      </c>
    </row>
    <row r="11" spans="1:11" x14ac:dyDescent="0.2">
      <c r="A11" s="51" t="s">
        <v>195</v>
      </c>
      <c r="B11" s="44" t="s">
        <v>188</v>
      </c>
      <c r="C11" s="44" t="s">
        <v>190</v>
      </c>
      <c r="D11" s="44" t="s">
        <v>192</v>
      </c>
      <c r="E11" s="114" t="s">
        <v>196</v>
      </c>
      <c r="F11" s="44" t="s">
        <v>197</v>
      </c>
      <c r="G11" s="115"/>
      <c r="H11" s="119">
        <f t="shared" si="0"/>
        <v>1122146</v>
      </c>
      <c r="I11" s="119">
        <f t="shared" si="0"/>
        <v>781687</v>
      </c>
      <c r="J11" s="119">
        <f t="shared" si="0"/>
        <v>781687</v>
      </c>
    </row>
    <row r="12" spans="1:11" ht="25.5" x14ac:dyDescent="0.2">
      <c r="A12" s="53" t="s">
        <v>198</v>
      </c>
      <c r="B12" s="42" t="s">
        <v>188</v>
      </c>
      <c r="C12" s="42" t="s">
        <v>190</v>
      </c>
      <c r="D12" s="42" t="s">
        <v>192</v>
      </c>
      <c r="E12" s="120" t="s">
        <v>196</v>
      </c>
      <c r="F12" s="42" t="s">
        <v>197</v>
      </c>
      <c r="G12" s="121"/>
      <c r="H12" s="119">
        <f t="shared" si="0"/>
        <v>1122146</v>
      </c>
      <c r="I12" s="119">
        <f>SUM(I13)</f>
        <v>781687</v>
      </c>
      <c r="J12" s="119">
        <f t="shared" si="0"/>
        <v>781687</v>
      </c>
    </row>
    <row r="13" spans="1:11" ht="66.75" customHeight="1" x14ac:dyDescent="0.2">
      <c r="A13" s="53" t="s">
        <v>199</v>
      </c>
      <c r="B13" s="42" t="s">
        <v>188</v>
      </c>
      <c r="C13" s="42" t="s">
        <v>190</v>
      </c>
      <c r="D13" s="42" t="s">
        <v>192</v>
      </c>
      <c r="E13" s="120" t="s">
        <v>196</v>
      </c>
      <c r="F13" s="42" t="s">
        <v>197</v>
      </c>
      <c r="G13" s="122" t="s">
        <v>200</v>
      </c>
      <c r="H13" s="119">
        <f t="shared" si="0"/>
        <v>1122146</v>
      </c>
      <c r="I13" s="119">
        <f t="shared" si="0"/>
        <v>781687</v>
      </c>
      <c r="J13" s="119">
        <f t="shared" si="0"/>
        <v>781687</v>
      </c>
    </row>
    <row r="14" spans="1:11" ht="25.5" x14ac:dyDescent="0.2">
      <c r="A14" s="53" t="s">
        <v>201</v>
      </c>
      <c r="B14" s="42" t="s">
        <v>188</v>
      </c>
      <c r="C14" s="42" t="s">
        <v>190</v>
      </c>
      <c r="D14" s="42" t="s">
        <v>192</v>
      </c>
      <c r="E14" s="120" t="s">
        <v>196</v>
      </c>
      <c r="F14" s="42" t="s">
        <v>197</v>
      </c>
      <c r="G14" s="122" t="s">
        <v>202</v>
      </c>
      <c r="H14" s="119">
        <f>SUM(H15+H16)</f>
        <v>1122146</v>
      </c>
      <c r="I14" s="119">
        <f>SUM(I15+I16)</f>
        <v>781687</v>
      </c>
      <c r="J14" s="119">
        <f>SUM(J15+J16)</f>
        <v>781687</v>
      </c>
    </row>
    <row r="15" spans="1:11" ht="26.25" customHeight="1" thickBot="1" x14ac:dyDescent="0.25">
      <c r="A15" s="53" t="s">
        <v>203</v>
      </c>
      <c r="B15" s="42" t="s">
        <v>188</v>
      </c>
      <c r="C15" s="42" t="s">
        <v>190</v>
      </c>
      <c r="D15" s="42" t="s">
        <v>192</v>
      </c>
      <c r="E15" s="120" t="s">
        <v>196</v>
      </c>
      <c r="F15" s="42" t="s">
        <v>197</v>
      </c>
      <c r="G15" s="121">
        <v>121</v>
      </c>
      <c r="H15" s="123">
        <f>646397+215466</f>
        <v>861863</v>
      </c>
      <c r="I15" s="123">
        <v>600374</v>
      </c>
      <c r="J15" s="123">
        <v>600374</v>
      </c>
    </row>
    <row r="16" spans="1:11" ht="22.15" customHeight="1" x14ac:dyDescent="0.2">
      <c r="A16" s="124" t="s">
        <v>204</v>
      </c>
      <c r="B16" s="42" t="s">
        <v>188</v>
      </c>
      <c r="C16" s="42" t="s">
        <v>190</v>
      </c>
      <c r="D16" s="42" t="s">
        <v>192</v>
      </c>
      <c r="E16" s="120" t="s">
        <v>196</v>
      </c>
      <c r="F16" s="42" t="s">
        <v>197</v>
      </c>
      <c r="G16" s="121">
        <v>129</v>
      </c>
      <c r="H16" s="123">
        <f>195212+65071</f>
        <v>260283</v>
      </c>
      <c r="I16" s="123">
        <v>181313</v>
      </c>
      <c r="J16" s="123">
        <v>181313</v>
      </c>
    </row>
    <row r="17" spans="1:10" ht="54.6" customHeight="1" x14ac:dyDescent="0.2">
      <c r="A17" s="51" t="s">
        <v>205</v>
      </c>
      <c r="B17" s="44" t="s">
        <v>188</v>
      </c>
      <c r="C17" s="44" t="s">
        <v>190</v>
      </c>
      <c r="D17" s="44" t="s">
        <v>206</v>
      </c>
      <c r="E17" s="114" t="s">
        <v>193</v>
      </c>
      <c r="F17" s="44" t="s">
        <v>207</v>
      </c>
      <c r="G17" s="118"/>
      <c r="H17" s="113">
        <f>SUM(H18+H23)</f>
        <v>3282777</v>
      </c>
      <c r="I17" s="113">
        <f>SUM(I18+I23)</f>
        <v>2576397</v>
      </c>
      <c r="J17" s="113">
        <f>SUM(J18+J23)</f>
        <v>2515072</v>
      </c>
    </row>
    <row r="18" spans="1:10" ht="27" customHeight="1" x14ac:dyDescent="0.2">
      <c r="A18" s="53" t="s">
        <v>198</v>
      </c>
      <c r="B18" s="42" t="s">
        <v>188</v>
      </c>
      <c r="C18" s="42" t="s">
        <v>190</v>
      </c>
      <c r="D18" s="42" t="s">
        <v>206</v>
      </c>
      <c r="E18" s="120" t="s">
        <v>193</v>
      </c>
      <c r="F18" s="42" t="s">
        <v>208</v>
      </c>
      <c r="G18" s="121"/>
      <c r="H18" s="125">
        <f t="shared" ref="H18:J19" si="1">SUM(H19)</f>
        <v>2711113</v>
      </c>
      <c r="I18" s="125">
        <f t="shared" si="1"/>
        <v>2335069</v>
      </c>
      <c r="J18" s="125">
        <f t="shared" si="1"/>
        <v>2335069</v>
      </c>
    </row>
    <row r="19" spans="1:10" ht="67.5" customHeight="1" x14ac:dyDescent="0.2">
      <c r="A19" s="53" t="s">
        <v>199</v>
      </c>
      <c r="B19" s="42" t="s">
        <v>188</v>
      </c>
      <c r="C19" s="42" t="s">
        <v>190</v>
      </c>
      <c r="D19" s="42" t="s">
        <v>206</v>
      </c>
      <c r="E19" s="120" t="s">
        <v>193</v>
      </c>
      <c r="F19" s="42" t="s">
        <v>208</v>
      </c>
      <c r="G19" s="121" t="s">
        <v>200</v>
      </c>
      <c r="H19" s="125">
        <f t="shared" si="1"/>
        <v>2711113</v>
      </c>
      <c r="I19" s="125">
        <f t="shared" si="1"/>
        <v>2335069</v>
      </c>
      <c r="J19" s="125">
        <f t="shared" si="1"/>
        <v>2335069</v>
      </c>
    </row>
    <row r="20" spans="1:10" ht="25.5" x14ac:dyDescent="0.2">
      <c r="A20" s="53" t="s">
        <v>201</v>
      </c>
      <c r="B20" s="42" t="s">
        <v>188</v>
      </c>
      <c r="C20" s="42" t="s">
        <v>190</v>
      </c>
      <c r="D20" s="42" t="s">
        <v>206</v>
      </c>
      <c r="E20" s="120" t="s">
        <v>209</v>
      </c>
      <c r="F20" s="42" t="s">
        <v>208</v>
      </c>
      <c r="G20" s="121" t="s">
        <v>202</v>
      </c>
      <c r="H20" s="125">
        <f>SUM(H21+H22)</f>
        <v>2711113</v>
      </c>
      <c r="I20" s="125">
        <f>SUM(I21+I22)</f>
        <v>2335069</v>
      </c>
      <c r="J20" s="125">
        <f>SUM(J21+J22)</f>
        <v>2335069</v>
      </c>
    </row>
    <row r="21" spans="1:10" ht="26.25" thickBot="1" x14ac:dyDescent="0.25">
      <c r="A21" s="53" t="s">
        <v>203</v>
      </c>
      <c r="B21" s="42" t="s">
        <v>188</v>
      </c>
      <c r="C21" s="42" t="s">
        <v>190</v>
      </c>
      <c r="D21" s="42" t="s">
        <v>206</v>
      </c>
      <c r="E21" s="120" t="s">
        <v>209</v>
      </c>
      <c r="F21" s="42" t="s">
        <v>208</v>
      </c>
      <c r="G21" s="121">
        <v>121</v>
      </c>
      <c r="H21" s="123">
        <f>1930931+151000</f>
        <v>2081931</v>
      </c>
      <c r="I21" s="123">
        <v>1793448</v>
      </c>
      <c r="J21" s="123">
        <v>1793448</v>
      </c>
    </row>
    <row r="22" spans="1:10" ht="24.75" customHeight="1" x14ac:dyDescent="0.2">
      <c r="A22" s="124" t="s">
        <v>204</v>
      </c>
      <c r="B22" s="42" t="s">
        <v>188</v>
      </c>
      <c r="C22" s="42" t="s">
        <v>190</v>
      </c>
      <c r="D22" s="42" t="s">
        <v>206</v>
      </c>
      <c r="E22" s="120" t="s">
        <v>209</v>
      </c>
      <c r="F22" s="42" t="s">
        <v>208</v>
      </c>
      <c r="G22" s="121">
        <v>129</v>
      </c>
      <c r="H22" s="123">
        <f>583141+46041</f>
        <v>629182</v>
      </c>
      <c r="I22" s="123">
        <v>541621</v>
      </c>
      <c r="J22" s="123">
        <v>541621</v>
      </c>
    </row>
    <row r="23" spans="1:10" ht="13.5" customHeight="1" x14ac:dyDescent="0.2">
      <c r="A23" s="53" t="s">
        <v>210</v>
      </c>
      <c r="B23" s="42" t="s">
        <v>188</v>
      </c>
      <c r="C23" s="42" t="s">
        <v>190</v>
      </c>
      <c r="D23" s="42" t="s">
        <v>206</v>
      </c>
      <c r="E23" s="120" t="s">
        <v>209</v>
      </c>
      <c r="F23" s="42" t="s">
        <v>211</v>
      </c>
      <c r="G23" s="121"/>
      <c r="H23" s="126">
        <f>SUM(H24+H31+H29)</f>
        <v>571664</v>
      </c>
      <c r="I23" s="126">
        <f>SUM(I24+I31)</f>
        <v>241328</v>
      </c>
      <c r="J23" s="126">
        <f>SUM(J24+J31)</f>
        <v>180003</v>
      </c>
    </row>
    <row r="24" spans="1:10" ht="24.4" customHeight="1" x14ac:dyDescent="0.2">
      <c r="A24" s="127" t="s">
        <v>212</v>
      </c>
      <c r="B24" s="42" t="s">
        <v>188</v>
      </c>
      <c r="C24" s="42" t="s">
        <v>190</v>
      </c>
      <c r="D24" s="42" t="s">
        <v>206</v>
      </c>
      <c r="E24" s="120" t="s">
        <v>209</v>
      </c>
      <c r="F24" s="42" t="s">
        <v>211</v>
      </c>
      <c r="G24" s="121" t="s">
        <v>213</v>
      </c>
      <c r="H24" s="125">
        <f>SUM(H25)</f>
        <v>555421</v>
      </c>
      <c r="I24" s="125">
        <f>SUM(I25)</f>
        <v>241328</v>
      </c>
      <c r="J24" s="125">
        <f>SUM(J25)</f>
        <v>180003</v>
      </c>
    </row>
    <row r="25" spans="1:10" ht="12.75" customHeight="1" x14ac:dyDescent="0.2">
      <c r="A25" s="128" t="s">
        <v>214</v>
      </c>
      <c r="B25" s="42" t="s">
        <v>188</v>
      </c>
      <c r="C25" s="42" t="s">
        <v>190</v>
      </c>
      <c r="D25" s="42" t="s">
        <v>206</v>
      </c>
      <c r="E25" s="120" t="s">
        <v>209</v>
      </c>
      <c r="F25" s="42" t="s">
        <v>211</v>
      </c>
      <c r="G25" s="121" t="s">
        <v>215</v>
      </c>
      <c r="H25" s="125">
        <f>SUM(H26+H27+H28)</f>
        <v>555421</v>
      </c>
      <c r="I25" s="125">
        <f>SUM(I26+I27+I28)</f>
        <v>241328</v>
      </c>
      <c r="J25" s="125">
        <f>SUM(J26+J27+J28)</f>
        <v>180003</v>
      </c>
    </row>
    <row r="26" spans="1:10" ht="26.25" customHeight="1" x14ac:dyDescent="0.2">
      <c r="A26" s="53" t="s">
        <v>216</v>
      </c>
      <c r="B26" s="44" t="s">
        <v>188</v>
      </c>
      <c r="C26" s="42" t="s">
        <v>190</v>
      </c>
      <c r="D26" s="42" t="s">
        <v>206</v>
      </c>
      <c r="E26" s="120" t="s">
        <v>209</v>
      </c>
      <c r="F26" s="42" t="s">
        <v>211</v>
      </c>
      <c r="G26" s="129">
        <v>242</v>
      </c>
      <c r="H26" s="125">
        <f>113500-1957+35000</f>
        <v>146543</v>
      </c>
      <c r="I26" s="125">
        <v>80604</v>
      </c>
      <c r="J26" s="125">
        <f>76247-20000</f>
        <v>56247</v>
      </c>
    </row>
    <row r="27" spans="1:10" ht="24.4" customHeight="1" x14ac:dyDescent="0.2">
      <c r="A27" s="53" t="s">
        <v>217</v>
      </c>
      <c r="B27" s="42" t="s">
        <v>188</v>
      </c>
      <c r="C27" s="42" t="s">
        <v>190</v>
      </c>
      <c r="D27" s="42" t="s">
        <v>206</v>
      </c>
      <c r="E27" s="120" t="s">
        <v>209</v>
      </c>
      <c r="F27" s="42" t="s">
        <v>211</v>
      </c>
      <c r="G27" s="129">
        <v>244</v>
      </c>
      <c r="H27" s="123">
        <f>90947+50000</f>
        <v>140947</v>
      </c>
      <c r="I27" s="125">
        <v>65942</v>
      </c>
      <c r="J27" s="125">
        <f>62377-28280</f>
        <v>34097</v>
      </c>
    </row>
    <row r="28" spans="1:10" ht="17.45" customHeight="1" x14ac:dyDescent="0.2">
      <c r="A28" s="53" t="s">
        <v>218</v>
      </c>
      <c r="B28" s="42" t="s">
        <v>188</v>
      </c>
      <c r="C28" s="42" t="s">
        <v>190</v>
      </c>
      <c r="D28" s="42" t="s">
        <v>206</v>
      </c>
      <c r="E28" s="120" t="s">
        <v>209</v>
      </c>
      <c r="F28" s="42" t="s">
        <v>211</v>
      </c>
      <c r="G28" s="129">
        <v>247</v>
      </c>
      <c r="H28" s="123">
        <f>134609+133322</f>
        <v>267931</v>
      </c>
      <c r="I28" s="125">
        <v>94782</v>
      </c>
      <c r="J28" s="125">
        <v>89659</v>
      </c>
    </row>
    <row r="29" spans="1:10" ht="14.65" hidden="1" customHeight="1" x14ac:dyDescent="0.2">
      <c r="A29" s="53" t="s">
        <v>219</v>
      </c>
      <c r="B29" s="42" t="s">
        <v>188</v>
      </c>
      <c r="C29" s="42" t="s">
        <v>190</v>
      </c>
      <c r="D29" s="42" t="s">
        <v>206</v>
      </c>
      <c r="E29" s="120" t="s">
        <v>209</v>
      </c>
      <c r="F29" s="42" t="s">
        <v>211</v>
      </c>
      <c r="G29" s="121">
        <v>300</v>
      </c>
      <c r="H29" s="125">
        <f>SUM(H30)</f>
        <v>0</v>
      </c>
      <c r="I29" s="125">
        <f>SUM(I30)</f>
        <v>0</v>
      </c>
      <c r="J29" s="125">
        <f>SUM(J30)</f>
        <v>0</v>
      </c>
    </row>
    <row r="30" spans="1:10" ht="15.75" hidden="1" customHeight="1" x14ac:dyDescent="0.2">
      <c r="A30" s="53" t="s">
        <v>220</v>
      </c>
      <c r="B30" s="42" t="s">
        <v>188</v>
      </c>
      <c r="C30" s="42" t="s">
        <v>190</v>
      </c>
      <c r="D30" s="42" t="s">
        <v>206</v>
      </c>
      <c r="E30" s="120" t="s">
        <v>209</v>
      </c>
      <c r="F30" s="42" t="s">
        <v>211</v>
      </c>
      <c r="G30" s="129">
        <v>350</v>
      </c>
      <c r="H30" s="125">
        <v>0</v>
      </c>
      <c r="I30" s="125">
        <v>0</v>
      </c>
      <c r="J30" s="125">
        <v>0</v>
      </c>
    </row>
    <row r="31" spans="1:10" ht="15" customHeight="1" x14ac:dyDescent="0.2">
      <c r="A31" s="53" t="s">
        <v>221</v>
      </c>
      <c r="B31" s="42" t="s">
        <v>188</v>
      </c>
      <c r="C31" s="42" t="s">
        <v>190</v>
      </c>
      <c r="D31" s="42" t="s">
        <v>206</v>
      </c>
      <c r="E31" s="120" t="s">
        <v>209</v>
      </c>
      <c r="F31" s="42" t="s">
        <v>211</v>
      </c>
      <c r="G31" s="115">
        <v>800</v>
      </c>
      <c r="H31" s="119">
        <f>SUM(H32)</f>
        <v>16243</v>
      </c>
      <c r="I31" s="119">
        <f>SUM(I32)</f>
        <v>0</v>
      </c>
      <c r="J31" s="119">
        <f>SUM(J32)</f>
        <v>0</v>
      </c>
    </row>
    <row r="32" spans="1:10" ht="15" customHeight="1" x14ac:dyDescent="0.2">
      <c r="A32" s="53" t="s">
        <v>222</v>
      </c>
      <c r="B32" s="42" t="s">
        <v>188</v>
      </c>
      <c r="C32" s="42" t="s">
        <v>190</v>
      </c>
      <c r="D32" s="42" t="s">
        <v>206</v>
      </c>
      <c r="E32" s="120" t="s">
        <v>209</v>
      </c>
      <c r="F32" s="42" t="s">
        <v>211</v>
      </c>
      <c r="G32" s="121">
        <v>850</v>
      </c>
      <c r="H32" s="119">
        <f>SUM(H33+H34+H35)</f>
        <v>16243</v>
      </c>
      <c r="I32" s="119">
        <f>SUM(I33+I34+I35)</f>
        <v>0</v>
      </c>
      <c r="J32" s="119">
        <f>SUM(J33+J34+J35)</f>
        <v>0</v>
      </c>
    </row>
    <row r="33" spans="1:10" ht="13.5" customHeight="1" x14ac:dyDescent="0.2">
      <c r="A33" s="53" t="s">
        <v>223</v>
      </c>
      <c r="B33" s="42" t="s">
        <v>188</v>
      </c>
      <c r="C33" s="42" t="s">
        <v>190</v>
      </c>
      <c r="D33" s="42" t="s">
        <v>206</v>
      </c>
      <c r="E33" s="120" t="s">
        <v>209</v>
      </c>
      <c r="F33" s="42" t="s">
        <v>211</v>
      </c>
      <c r="G33" s="121">
        <v>851</v>
      </c>
      <c r="H33" s="119">
        <v>0</v>
      </c>
      <c r="I33" s="119">
        <v>0</v>
      </c>
      <c r="J33" s="119">
        <v>0</v>
      </c>
    </row>
    <row r="34" spans="1:10" ht="12.75" customHeight="1" x14ac:dyDescent="0.2">
      <c r="A34" s="130" t="s">
        <v>224</v>
      </c>
      <c r="B34" s="131" t="s">
        <v>188</v>
      </c>
      <c r="C34" s="131" t="s">
        <v>190</v>
      </c>
      <c r="D34" s="131" t="s">
        <v>206</v>
      </c>
      <c r="E34" s="132" t="s">
        <v>209</v>
      </c>
      <c r="F34" s="131" t="s">
        <v>211</v>
      </c>
      <c r="G34" s="133">
        <v>852</v>
      </c>
      <c r="H34" s="134">
        <f>7243+403</f>
        <v>7646</v>
      </c>
      <c r="I34" s="134">
        <v>0</v>
      </c>
      <c r="J34" s="135">
        <v>0</v>
      </c>
    </row>
    <row r="35" spans="1:10" ht="13.35" customHeight="1" x14ac:dyDescent="0.2">
      <c r="A35" s="53" t="s">
        <v>225</v>
      </c>
      <c r="B35" s="42" t="s">
        <v>188</v>
      </c>
      <c r="C35" s="42" t="s">
        <v>190</v>
      </c>
      <c r="D35" s="42" t="s">
        <v>206</v>
      </c>
      <c r="E35" s="120" t="s">
        <v>209</v>
      </c>
      <c r="F35" s="42" t="s">
        <v>211</v>
      </c>
      <c r="G35" s="121">
        <v>853</v>
      </c>
      <c r="H35" s="136">
        <f>4000+5000-403</f>
        <v>8597</v>
      </c>
      <c r="I35" s="136">
        <v>0</v>
      </c>
      <c r="J35" s="136">
        <v>0</v>
      </c>
    </row>
    <row r="36" spans="1:10" ht="15" hidden="1" customHeight="1" x14ac:dyDescent="0.2">
      <c r="A36" s="51" t="s">
        <v>226</v>
      </c>
      <c r="B36" s="42" t="s">
        <v>188</v>
      </c>
      <c r="C36" s="44" t="s">
        <v>190</v>
      </c>
      <c r="D36" s="44" t="s">
        <v>227</v>
      </c>
      <c r="E36" s="120"/>
      <c r="F36" s="42"/>
      <c r="G36" s="121"/>
      <c r="H36" s="137">
        <f t="shared" ref="H36:J39" si="2">SUM(H37)</f>
        <v>0</v>
      </c>
      <c r="I36" s="137">
        <f t="shared" si="2"/>
        <v>0</v>
      </c>
      <c r="J36" s="137">
        <f t="shared" si="2"/>
        <v>0</v>
      </c>
    </row>
    <row r="37" spans="1:10" ht="25.9" hidden="1" customHeight="1" x14ac:dyDescent="0.2">
      <c r="A37" s="53" t="s">
        <v>228</v>
      </c>
      <c r="B37" s="42" t="s">
        <v>188</v>
      </c>
      <c r="C37" s="44" t="s">
        <v>190</v>
      </c>
      <c r="D37" s="44" t="s">
        <v>227</v>
      </c>
      <c r="E37" s="120"/>
      <c r="F37" s="42" t="s">
        <v>229</v>
      </c>
      <c r="G37" s="121"/>
      <c r="H37" s="137">
        <f t="shared" si="2"/>
        <v>0</v>
      </c>
      <c r="I37" s="137">
        <f t="shared" si="2"/>
        <v>0</v>
      </c>
      <c r="J37" s="137">
        <f t="shared" si="2"/>
        <v>0</v>
      </c>
    </row>
    <row r="38" spans="1:10" ht="25.9" hidden="1" customHeight="1" x14ac:dyDescent="0.2">
      <c r="A38" s="127" t="s">
        <v>212</v>
      </c>
      <c r="B38" s="42" t="s">
        <v>188</v>
      </c>
      <c r="C38" s="44" t="s">
        <v>190</v>
      </c>
      <c r="D38" s="44" t="s">
        <v>227</v>
      </c>
      <c r="E38" s="120"/>
      <c r="F38" s="42" t="s">
        <v>230</v>
      </c>
      <c r="G38" s="121">
        <v>200</v>
      </c>
      <c r="H38" s="137">
        <f t="shared" si="2"/>
        <v>0</v>
      </c>
      <c r="I38" s="137">
        <f t="shared" si="2"/>
        <v>0</v>
      </c>
      <c r="J38" s="137">
        <f t="shared" si="2"/>
        <v>0</v>
      </c>
    </row>
    <row r="39" spans="1:10" ht="25.9" hidden="1" customHeight="1" x14ac:dyDescent="0.2">
      <c r="A39" s="138" t="s">
        <v>214</v>
      </c>
      <c r="B39" s="42" t="s">
        <v>188</v>
      </c>
      <c r="C39" s="44" t="s">
        <v>190</v>
      </c>
      <c r="D39" s="44" t="s">
        <v>227</v>
      </c>
      <c r="E39" s="120"/>
      <c r="F39" s="42" t="s">
        <v>230</v>
      </c>
      <c r="G39" s="121">
        <v>240</v>
      </c>
      <c r="H39" s="137">
        <f t="shared" si="2"/>
        <v>0</v>
      </c>
      <c r="I39" s="137">
        <f t="shared" si="2"/>
        <v>0</v>
      </c>
      <c r="J39" s="137">
        <f t="shared" si="2"/>
        <v>0</v>
      </c>
    </row>
    <row r="40" spans="1:10" ht="24.6" hidden="1" customHeight="1" x14ac:dyDescent="0.2">
      <c r="A40" s="128" t="s">
        <v>231</v>
      </c>
      <c r="B40" s="42" t="s">
        <v>188</v>
      </c>
      <c r="C40" s="44" t="s">
        <v>190</v>
      </c>
      <c r="D40" s="44" t="s">
        <v>227</v>
      </c>
      <c r="E40" s="120"/>
      <c r="F40" s="42" t="s">
        <v>230</v>
      </c>
      <c r="G40" s="121">
        <v>244</v>
      </c>
      <c r="H40" s="137">
        <v>0</v>
      </c>
      <c r="I40" s="137">
        <v>0</v>
      </c>
      <c r="J40" s="137">
        <v>0</v>
      </c>
    </row>
    <row r="41" spans="1:10" ht="37.9" customHeight="1" x14ac:dyDescent="0.2">
      <c r="A41" s="51" t="s">
        <v>232</v>
      </c>
      <c r="B41" s="44" t="s">
        <v>188</v>
      </c>
      <c r="C41" s="44" t="s">
        <v>190</v>
      </c>
      <c r="D41" s="44">
        <v>11</v>
      </c>
      <c r="E41" s="114" t="s">
        <v>193</v>
      </c>
      <c r="F41" s="44" t="s">
        <v>233</v>
      </c>
      <c r="G41" s="115"/>
      <c r="H41" s="139">
        <f>SUM(H42)</f>
        <v>10000</v>
      </c>
      <c r="I41" s="139">
        <f t="shared" ref="H41:J43" si="3">SUM(I42)</f>
        <v>10000</v>
      </c>
      <c r="J41" s="139">
        <f t="shared" si="3"/>
        <v>10000</v>
      </c>
    </row>
    <row r="42" spans="1:10" ht="27.75" customHeight="1" x14ac:dyDescent="0.2">
      <c r="A42" s="53" t="s">
        <v>234</v>
      </c>
      <c r="B42" s="42" t="s">
        <v>188</v>
      </c>
      <c r="C42" s="42" t="s">
        <v>190</v>
      </c>
      <c r="D42" s="42">
        <v>11</v>
      </c>
      <c r="E42" s="120" t="s">
        <v>193</v>
      </c>
      <c r="F42" s="42" t="s">
        <v>235</v>
      </c>
      <c r="G42" s="121"/>
      <c r="H42" s="137">
        <f t="shared" si="3"/>
        <v>10000</v>
      </c>
      <c r="I42" s="137">
        <f t="shared" si="3"/>
        <v>10000</v>
      </c>
      <c r="J42" s="137">
        <f t="shared" si="3"/>
        <v>10000</v>
      </c>
    </row>
    <row r="43" spans="1:10" ht="10.5" customHeight="1" x14ac:dyDescent="0.2">
      <c r="A43" s="53" t="s">
        <v>221</v>
      </c>
      <c r="B43" s="42" t="s">
        <v>188</v>
      </c>
      <c r="C43" s="42" t="s">
        <v>190</v>
      </c>
      <c r="D43" s="42">
        <v>11</v>
      </c>
      <c r="E43" s="120" t="s">
        <v>236</v>
      </c>
      <c r="F43" s="42" t="s">
        <v>235</v>
      </c>
      <c r="G43" s="121">
        <v>800</v>
      </c>
      <c r="H43" s="137">
        <f t="shared" si="3"/>
        <v>10000</v>
      </c>
      <c r="I43" s="137">
        <f t="shared" si="3"/>
        <v>10000</v>
      </c>
      <c r="J43" s="137">
        <f t="shared" si="3"/>
        <v>10000</v>
      </c>
    </row>
    <row r="44" spans="1:10" ht="12.75" customHeight="1" x14ac:dyDescent="0.2">
      <c r="A44" s="53" t="s">
        <v>237</v>
      </c>
      <c r="B44" s="42" t="s">
        <v>188</v>
      </c>
      <c r="C44" s="42" t="s">
        <v>190</v>
      </c>
      <c r="D44" s="42">
        <v>11</v>
      </c>
      <c r="E44" s="120" t="s">
        <v>236</v>
      </c>
      <c r="F44" s="42" t="s">
        <v>235</v>
      </c>
      <c r="G44" s="121">
        <v>870</v>
      </c>
      <c r="H44" s="137">
        <v>10000</v>
      </c>
      <c r="I44" s="137">
        <v>10000</v>
      </c>
      <c r="J44" s="137">
        <v>10000</v>
      </c>
    </row>
    <row r="45" spans="1:10" ht="38.25" x14ac:dyDescent="0.2">
      <c r="A45" s="51" t="s">
        <v>238</v>
      </c>
      <c r="B45" s="44" t="s">
        <v>188</v>
      </c>
      <c r="C45" s="140"/>
      <c r="D45" s="140"/>
      <c r="E45" s="141"/>
      <c r="F45" s="140"/>
      <c r="G45" s="115"/>
      <c r="H45" s="49">
        <f>SUM(H46+H51+H62)</f>
        <v>152300</v>
      </c>
      <c r="I45" s="139">
        <f>SUM(I46+I51+I62)</f>
        <v>148400</v>
      </c>
      <c r="J45" s="139">
        <f>SUM(J46+J51+J62)</f>
        <v>153800</v>
      </c>
    </row>
    <row r="46" spans="1:10" ht="12" customHeight="1" x14ac:dyDescent="0.2">
      <c r="A46" s="142" t="s">
        <v>239</v>
      </c>
      <c r="B46" s="44" t="s">
        <v>188</v>
      </c>
      <c r="C46" s="44" t="s">
        <v>190</v>
      </c>
      <c r="D46" s="44">
        <v>13</v>
      </c>
      <c r="E46" s="141"/>
      <c r="F46" s="140" t="s">
        <v>240</v>
      </c>
      <c r="G46" s="115"/>
      <c r="H46" s="139">
        <f t="shared" ref="H46:J49" si="4">SUM(H47)</f>
        <v>700</v>
      </c>
      <c r="I46" s="139">
        <f t="shared" si="4"/>
        <v>700</v>
      </c>
      <c r="J46" s="139">
        <f t="shared" si="4"/>
        <v>700</v>
      </c>
    </row>
    <row r="47" spans="1:10" ht="81" customHeight="1" x14ac:dyDescent="0.2">
      <c r="A47" s="51" t="s">
        <v>241</v>
      </c>
      <c r="B47" s="44" t="s">
        <v>188</v>
      </c>
      <c r="C47" s="44" t="s">
        <v>190</v>
      </c>
      <c r="D47" s="44">
        <v>13</v>
      </c>
      <c r="E47" s="114" t="s">
        <v>193</v>
      </c>
      <c r="F47" s="44" t="s">
        <v>242</v>
      </c>
      <c r="G47" s="115"/>
      <c r="H47" s="139">
        <f t="shared" si="4"/>
        <v>700</v>
      </c>
      <c r="I47" s="139">
        <f t="shared" si="4"/>
        <v>700</v>
      </c>
      <c r="J47" s="139">
        <f t="shared" si="4"/>
        <v>700</v>
      </c>
    </row>
    <row r="48" spans="1:10" ht="26.45" customHeight="1" x14ac:dyDescent="0.2">
      <c r="A48" s="127" t="s">
        <v>212</v>
      </c>
      <c r="B48" s="44" t="s">
        <v>188</v>
      </c>
      <c r="C48" s="143" t="s">
        <v>243</v>
      </c>
      <c r="D48" s="143" t="s">
        <v>244</v>
      </c>
      <c r="E48" s="144" t="s">
        <v>245</v>
      </c>
      <c r="F48" s="42" t="s">
        <v>242</v>
      </c>
      <c r="G48" s="122" t="s">
        <v>246</v>
      </c>
      <c r="H48" s="137">
        <f t="shared" si="4"/>
        <v>700</v>
      </c>
      <c r="I48" s="137">
        <f t="shared" si="4"/>
        <v>700</v>
      </c>
      <c r="J48" s="137">
        <f t="shared" si="4"/>
        <v>700</v>
      </c>
    </row>
    <row r="49" spans="1:10" ht="25.15" customHeight="1" x14ac:dyDescent="0.2">
      <c r="A49" s="128" t="s">
        <v>214</v>
      </c>
      <c r="B49" s="42" t="s">
        <v>188</v>
      </c>
      <c r="C49" s="143" t="s">
        <v>243</v>
      </c>
      <c r="D49" s="143" t="s">
        <v>244</v>
      </c>
      <c r="E49" s="144" t="s">
        <v>245</v>
      </c>
      <c r="F49" s="42" t="s">
        <v>242</v>
      </c>
      <c r="G49" s="122" t="s">
        <v>247</v>
      </c>
      <c r="H49" s="137">
        <f t="shared" si="4"/>
        <v>700</v>
      </c>
      <c r="I49" s="137">
        <f t="shared" si="4"/>
        <v>700</v>
      </c>
      <c r="J49" s="137">
        <f t="shared" si="4"/>
        <v>700</v>
      </c>
    </row>
    <row r="50" spans="1:10" ht="27.95" customHeight="1" x14ac:dyDescent="0.2">
      <c r="A50" s="53" t="s">
        <v>217</v>
      </c>
      <c r="B50" s="42" t="s">
        <v>188</v>
      </c>
      <c r="C50" s="143" t="s">
        <v>243</v>
      </c>
      <c r="D50" s="143" t="s">
        <v>244</v>
      </c>
      <c r="E50" s="144" t="s">
        <v>245</v>
      </c>
      <c r="F50" s="42" t="s">
        <v>242</v>
      </c>
      <c r="G50" s="122" t="s">
        <v>248</v>
      </c>
      <c r="H50" s="137">
        <v>700</v>
      </c>
      <c r="I50" s="137">
        <v>700</v>
      </c>
      <c r="J50" s="137">
        <v>700</v>
      </c>
    </row>
    <row r="51" spans="1:10" ht="16.899999999999999" customHeight="1" x14ac:dyDescent="0.2">
      <c r="A51" s="51" t="s">
        <v>249</v>
      </c>
      <c r="B51" s="44" t="s">
        <v>188</v>
      </c>
      <c r="C51" s="44" t="s">
        <v>192</v>
      </c>
      <c r="D51" s="140" t="s">
        <v>250</v>
      </c>
      <c r="E51" s="114" t="s">
        <v>251</v>
      </c>
      <c r="F51" s="44" t="s">
        <v>252</v>
      </c>
      <c r="G51" s="115"/>
      <c r="H51" s="139">
        <f>SUM(H53)</f>
        <v>151600</v>
      </c>
      <c r="I51" s="139">
        <f>SUM(I53)</f>
        <v>147700</v>
      </c>
      <c r="J51" s="139">
        <f>SUM(J53)</f>
        <v>153100</v>
      </c>
    </row>
    <row r="52" spans="1:10" ht="14.25" customHeight="1" x14ac:dyDescent="0.2">
      <c r="A52" s="53" t="s">
        <v>253</v>
      </c>
      <c r="B52" s="42" t="s">
        <v>188</v>
      </c>
      <c r="C52" s="42" t="s">
        <v>192</v>
      </c>
      <c r="D52" s="42" t="s">
        <v>250</v>
      </c>
      <c r="E52" s="120" t="s">
        <v>251</v>
      </c>
      <c r="F52" s="42" t="s">
        <v>252</v>
      </c>
      <c r="G52" s="121"/>
      <c r="H52" s="137">
        <f>SUM(H54+H58)</f>
        <v>151600</v>
      </c>
      <c r="I52" s="137">
        <f>SUM(I54+I58)</f>
        <v>147700</v>
      </c>
      <c r="J52" s="137">
        <f>SUM(J54+J58)</f>
        <v>153100</v>
      </c>
    </row>
    <row r="53" spans="1:10" ht="23.45" customHeight="1" x14ac:dyDescent="0.2">
      <c r="A53" s="53" t="s">
        <v>254</v>
      </c>
      <c r="B53" s="44" t="s">
        <v>188</v>
      </c>
      <c r="C53" s="42" t="s">
        <v>192</v>
      </c>
      <c r="D53" s="42" t="s">
        <v>250</v>
      </c>
      <c r="E53" s="120" t="s">
        <v>255</v>
      </c>
      <c r="F53" s="42" t="s">
        <v>256</v>
      </c>
      <c r="G53" s="121"/>
      <c r="H53" s="137">
        <f>SUM(H54+H58)</f>
        <v>151600</v>
      </c>
      <c r="I53" s="137">
        <f>SUM(I54+I58)</f>
        <v>147700</v>
      </c>
      <c r="J53" s="137">
        <f>SUM(J54+J58)</f>
        <v>153100</v>
      </c>
    </row>
    <row r="54" spans="1:10" ht="62.25" customHeight="1" x14ac:dyDescent="0.2">
      <c r="A54" s="53" t="s">
        <v>199</v>
      </c>
      <c r="B54" s="44" t="s">
        <v>188</v>
      </c>
      <c r="C54" s="42" t="s">
        <v>192</v>
      </c>
      <c r="D54" s="42" t="s">
        <v>250</v>
      </c>
      <c r="E54" s="120" t="s">
        <v>255</v>
      </c>
      <c r="F54" s="42" t="s">
        <v>256</v>
      </c>
      <c r="G54" s="121">
        <v>100</v>
      </c>
      <c r="H54" s="137">
        <f>SUM(H55)</f>
        <v>137812</v>
      </c>
      <c r="I54" s="137">
        <f>I55</f>
        <v>134614</v>
      </c>
      <c r="J54" s="137">
        <f>J55</f>
        <v>139535</v>
      </c>
    </row>
    <row r="55" spans="1:10" ht="27.75" customHeight="1" x14ac:dyDescent="0.2">
      <c r="A55" s="53" t="s">
        <v>201</v>
      </c>
      <c r="B55" s="42" t="s">
        <v>188</v>
      </c>
      <c r="C55" s="42" t="s">
        <v>192</v>
      </c>
      <c r="D55" s="42" t="s">
        <v>250</v>
      </c>
      <c r="E55" s="120" t="s">
        <v>255</v>
      </c>
      <c r="F55" s="42" t="s">
        <v>256</v>
      </c>
      <c r="G55" s="121">
        <v>120</v>
      </c>
      <c r="H55" s="137">
        <f>SUM(H56+H57)</f>
        <v>137812</v>
      </c>
      <c r="I55" s="137">
        <f>SUM(I56:I57)</f>
        <v>134614</v>
      </c>
      <c r="J55" s="137">
        <f>SUM(J56+J57)</f>
        <v>139535</v>
      </c>
    </row>
    <row r="56" spans="1:10" ht="27.75" customHeight="1" thickBot="1" x14ac:dyDescent="0.25">
      <c r="A56" s="53" t="s">
        <v>203</v>
      </c>
      <c r="B56" s="42" t="s">
        <v>188</v>
      </c>
      <c r="C56" s="42" t="s">
        <v>192</v>
      </c>
      <c r="D56" s="42" t="s">
        <v>250</v>
      </c>
      <c r="E56" s="120" t="s">
        <v>255</v>
      </c>
      <c r="F56" s="42" t="s">
        <v>256</v>
      </c>
      <c r="G56" s="121">
        <v>121</v>
      </c>
      <c r="H56" s="137">
        <f>99960+5886</f>
        <v>105846</v>
      </c>
      <c r="I56" s="137">
        <v>103390</v>
      </c>
      <c r="J56" s="137">
        <v>107170</v>
      </c>
    </row>
    <row r="57" spans="1:10" ht="51" x14ac:dyDescent="0.2">
      <c r="A57" s="145" t="s">
        <v>204</v>
      </c>
      <c r="B57" s="42" t="s">
        <v>188</v>
      </c>
      <c r="C57" s="42" t="s">
        <v>192</v>
      </c>
      <c r="D57" s="42" t="s">
        <v>250</v>
      </c>
      <c r="E57" s="120" t="s">
        <v>255</v>
      </c>
      <c r="F57" s="42" t="s">
        <v>256</v>
      </c>
      <c r="G57" s="121">
        <v>129</v>
      </c>
      <c r="H57" s="137">
        <f>30188+1778</f>
        <v>31966</v>
      </c>
      <c r="I57" s="137">
        <v>31224</v>
      </c>
      <c r="J57" s="137">
        <v>32365</v>
      </c>
    </row>
    <row r="58" spans="1:10" ht="25.5" x14ac:dyDescent="0.2">
      <c r="A58" s="127" t="s">
        <v>212</v>
      </c>
      <c r="B58" s="42" t="s">
        <v>188</v>
      </c>
      <c r="C58" s="42" t="s">
        <v>192</v>
      </c>
      <c r="D58" s="42" t="s">
        <v>250</v>
      </c>
      <c r="E58" s="120" t="s">
        <v>255</v>
      </c>
      <c r="F58" s="42" t="s">
        <v>256</v>
      </c>
      <c r="G58" s="121">
        <v>200</v>
      </c>
      <c r="H58" s="137">
        <f>(H59)</f>
        <v>13788</v>
      </c>
      <c r="I58" s="137">
        <f>(I59)</f>
        <v>13086</v>
      </c>
      <c r="J58" s="137">
        <f>(J59)</f>
        <v>13565</v>
      </c>
    </row>
    <row r="59" spans="1:10" ht="24" customHeight="1" x14ac:dyDescent="0.2">
      <c r="A59" s="128" t="s">
        <v>214</v>
      </c>
      <c r="B59" s="42" t="s">
        <v>188</v>
      </c>
      <c r="C59" s="42" t="s">
        <v>192</v>
      </c>
      <c r="D59" s="42" t="s">
        <v>250</v>
      </c>
      <c r="E59" s="120" t="s">
        <v>255</v>
      </c>
      <c r="F59" s="42" t="s">
        <v>256</v>
      </c>
      <c r="G59" s="121">
        <v>240</v>
      </c>
      <c r="H59" s="137">
        <f>SUM(H60+H61)</f>
        <v>13788</v>
      </c>
      <c r="I59" s="137">
        <f>SUM(I60+I61)</f>
        <v>13086</v>
      </c>
      <c r="J59" s="137">
        <f>SUM(J60+J61)</f>
        <v>13565</v>
      </c>
    </row>
    <row r="60" spans="1:10" ht="25.5" x14ac:dyDescent="0.2">
      <c r="A60" s="53" t="s">
        <v>216</v>
      </c>
      <c r="B60" s="42" t="s">
        <v>188</v>
      </c>
      <c r="C60" s="42" t="s">
        <v>192</v>
      </c>
      <c r="D60" s="42" t="s">
        <v>250</v>
      </c>
      <c r="E60" s="120" t="s">
        <v>255</v>
      </c>
      <c r="F60" s="42" t="s">
        <v>256</v>
      </c>
      <c r="G60" s="121">
        <v>242</v>
      </c>
      <c r="H60" s="137">
        <v>0</v>
      </c>
      <c r="I60" s="137">
        <v>0</v>
      </c>
      <c r="J60" s="137">
        <v>0</v>
      </c>
    </row>
    <row r="61" spans="1:10" ht="23.65" customHeight="1" x14ac:dyDescent="0.2">
      <c r="A61" s="53" t="s">
        <v>217</v>
      </c>
      <c r="B61" s="42" t="s">
        <v>188</v>
      </c>
      <c r="C61" s="42" t="s">
        <v>192</v>
      </c>
      <c r="D61" s="42" t="s">
        <v>250</v>
      </c>
      <c r="E61" s="120" t="s">
        <v>255</v>
      </c>
      <c r="F61" s="42" t="s">
        <v>256</v>
      </c>
      <c r="G61" s="121">
        <v>244</v>
      </c>
      <c r="H61" s="146">
        <f>12652+1136</f>
        <v>13788</v>
      </c>
      <c r="I61" s="134">
        <v>13086</v>
      </c>
      <c r="J61" s="134">
        <v>13565</v>
      </c>
    </row>
    <row r="62" spans="1:10" ht="14.65" hidden="1" customHeight="1" x14ac:dyDescent="0.2">
      <c r="A62" s="51" t="s">
        <v>257</v>
      </c>
      <c r="B62" s="42" t="s">
        <v>188</v>
      </c>
      <c r="C62" s="140" t="s">
        <v>258</v>
      </c>
      <c r="D62" s="140" t="s">
        <v>259</v>
      </c>
      <c r="E62" s="141" t="s">
        <v>251</v>
      </c>
      <c r="F62" s="44" t="s">
        <v>260</v>
      </c>
      <c r="G62" s="147"/>
      <c r="H62" s="139">
        <f t="shared" ref="H62:J63" si="5">SUM(H63)</f>
        <v>0</v>
      </c>
      <c r="I62" s="139">
        <f t="shared" si="5"/>
        <v>0</v>
      </c>
      <c r="J62" s="139">
        <f t="shared" si="5"/>
        <v>0</v>
      </c>
    </row>
    <row r="63" spans="1:10" hidden="1" x14ac:dyDescent="0.2">
      <c r="A63" s="51" t="s">
        <v>261</v>
      </c>
      <c r="B63" s="42" t="s">
        <v>188</v>
      </c>
      <c r="C63" s="140" t="s">
        <v>258</v>
      </c>
      <c r="D63" s="140" t="s">
        <v>243</v>
      </c>
      <c r="E63" s="141" t="s">
        <v>251</v>
      </c>
      <c r="F63" s="44" t="s">
        <v>262</v>
      </c>
      <c r="G63" s="147"/>
      <c r="H63" s="139">
        <f t="shared" si="5"/>
        <v>0</v>
      </c>
      <c r="I63" s="139">
        <f t="shared" si="5"/>
        <v>0</v>
      </c>
      <c r="J63" s="139">
        <f t="shared" si="5"/>
        <v>0</v>
      </c>
    </row>
    <row r="64" spans="1:10" ht="21" hidden="1" customHeight="1" x14ac:dyDescent="0.2">
      <c r="A64" s="53" t="s">
        <v>263</v>
      </c>
      <c r="B64" s="42" t="s">
        <v>188</v>
      </c>
      <c r="C64" s="143" t="s">
        <v>258</v>
      </c>
      <c r="D64" s="143" t="s">
        <v>243</v>
      </c>
      <c r="E64" s="144" t="s">
        <v>251</v>
      </c>
      <c r="F64" s="42" t="s">
        <v>264</v>
      </c>
      <c r="G64" s="122"/>
      <c r="H64" s="139">
        <f>SUM(H65+H69)</f>
        <v>0</v>
      </c>
      <c r="I64" s="139">
        <f>SUM(I65+I69)</f>
        <v>0</v>
      </c>
      <c r="J64" s="139">
        <f>SUM(J65+J69)</f>
        <v>0</v>
      </c>
    </row>
    <row r="65" spans="1:10" ht="23.1" hidden="1" customHeight="1" x14ac:dyDescent="0.2">
      <c r="A65" s="53" t="s">
        <v>199</v>
      </c>
      <c r="B65" s="42" t="s">
        <v>188</v>
      </c>
      <c r="C65" s="143" t="s">
        <v>258</v>
      </c>
      <c r="D65" s="143" t="s">
        <v>243</v>
      </c>
      <c r="E65" s="144" t="s">
        <v>251</v>
      </c>
      <c r="F65" s="42" t="s">
        <v>264</v>
      </c>
      <c r="G65" s="122" t="s">
        <v>265</v>
      </c>
      <c r="H65" s="139">
        <f>SUM(H66)</f>
        <v>0</v>
      </c>
      <c r="I65" s="139">
        <f>SUM(I66)</f>
        <v>0</v>
      </c>
      <c r="J65" s="139">
        <f>SUM(J66)</f>
        <v>0</v>
      </c>
    </row>
    <row r="66" spans="1:10" ht="24" hidden="1" customHeight="1" x14ac:dyDescent="0.2">
      <c r="A66" s="53" t="s">
        <v>201</v>
      </c>
      <c r="B66" s="42" t="s">
        <v>188</v>
      </c>
      <c r="C66" s="143" t="s">
        <v>258</v>
      </c>
      <c r="D66" s="143" t="s">
        <v>243</v>
      </c>
      <c r="E66" s="148" t="s">
        <v>266</v>
      </c>
      <c r="F66" s="42" t="s">
        <v>264</v>
      </c>
      <c r="G66" s="121">
        <v>120</v>
      </c>
      <c r="H66" s="139">
        <f>SUM(H67:H68)</f>
        <v>0</v>
      </c>
      <c r="I66" s="139">
        <f>SUM(I67:I68)</f>
        <v>0</v>
      </c>
      <c r="J66" s="139">
        <f>SUM(J67:J68)</f>
        <v>0</v>
      </c>
    </row>
    <row r="67" spans="1:10" ht="24" hidden="1" customHeight="1" x14ac:dyDescent="0.2">
      <c r="A67" s="149" t="s">
        <v>203</v>
      </c>
      <c r="B67" s="42" t="s">
        <v>188</v>
      </c>
      <c r="C67" s="143" t="s">
        <v>258</v>
      </c>
      <c r="D67" s="143" t="s">
        <v>243</v>
      </c>
      <c r="E67" s="148" t="s">
        <v>266</v>
      </c>
      <c r="F67" s="42" t="s">
        <v>264</v>
      </c>
      <c r="G67" s="121">
        <v>121</v>
      </c>
      <c r="H67" s="137">
        <v>0</v>
      </c>
      <c r="I67" s="137">
        <v>0</v>
      </c>
      <c r="J67" s="137">
        <v>0</v>
      </c>
    </row>
    <row r="68" spans="1:10" ht="24" hidden="1" customHeight="1" x14ac:dyDescent="0.2">
      <c r="A68" s="150" t="s">
        <v>204</v>
      </c>
      <c r="B68" s="121" t="s">
        <v>188</v>
      </c>
      <c r="C68" s="143" t="s">
        <v>258</v>
      </c>
      <c r="D68" s="143" t="s">
        <v>243</v>
      </c>
      <c r="E68" s="148" t="s">
        <v>266</v>
      </c>
      <c r="F68" s="42" t="s">
        <v>264</v>
      </c>
      <c r="G68" s="121">
        <v>129</v>
      </c>
      <c r="H68" s="137">
        <v>0</v>
      </c>
      <c r="I68" s="137">
        <v>0</v>
      </c>
      <c r="J68" s="137">
        <v>0</v>
      </c>
    </row>
    <row r="69" spans="1:10" ht="25.5" hidden="1" customHeight="1" x14ac:dyDescent="0.2">
      <c r="A69" s="138" t="s">
        <v>212</v>
      </c>
      <c r="B69" s="42" t="s">
        <v>188</v>
      </c>
      <c r="C69" s="143" t="s">
        <v>258</v>
      </c>
      <c r="D69" s="143" t="s">
        <v>243</v>
      </c>
      <c r="E69" s="148" t="s">
        <v>266</v>
      </c>
      <c r="F69" s="42" t="s">
        <v>264</v>
      </c>
      <c r="G69" s="121">
        <v>200</v>
      </c>
      <c r="H69" s="137">
        <f t="shared" ref="H69:J70" si="6">(H70)</f>
        <v>0</v>
      </c>
      <c r="I69" s="137">
        <f t="shared" si="6"/>
        <v>0</v>
      </c>
      <c r="J69" s="137">
        <f t="shared" si="6"/>
        <v>0</v>
      </c>
    </row>
    <row r="70" spans="1:10" ht="22.5" hidden="1" customHeight="1" x14ac:dyDescent="0.2">
      <c r="A70" s="128" t="s">
        <v>214</v>
      </c>
      <c r="B70" s="42" t="s">
        <v>188</v>
      </c>
      <c r="C70" s="143" t="s">
        <v>258</v>
      </c>
      <c r="D70" s="143" t="s">
        <v>243</v>
      </c>
      <c r="E70" s="148" t="s">
        <v>266</v>
      </c>
      <c r="F70" s="42" t="s">
        <v>264</v>
      </c>
      <c r="G70" s="121">
        <v>240</v>
      </c>
      <c r="H70" s="137">
        <f t="shared" si="6"/>
        <v>0</v>
      </c>
      <c r="I70" s="137">
        <f t="shared" si="6"/>
        <v>0</v>
      </c>
      <c r="J70" s="137">
        <f t="shared" si="6"/>
        <v>0</v>
      </c>
    </row>
    <row r="71" spans="1:10" ht="23.25" hidden="1" customHeight="1" x14ac:dyDescent="0.2">
      <c r="A71" s="53" t="s">
        <v>217</v>
      </c>
      <c r="B71" s="42" t="s">
        <v>188</v>
      </c>
      <c r="C71" s="143" t="s">
        <v>258</v>
      </c>
      <c r="D71" s="143" t="s">
        <v>243</v>
      </c>
      <c r="E71" s="148" t="s">
        <v>266</v>
      </c>
      <c r="F71" s="42" t="s">
        <v>264</v>
      </c>
      <c r="G71" s="122" t="s">
        <v>248</v>
      </c>
      <c r="H71" s="137">
        <v>0</v>
      </c>
      <c r="I71" s="137">
        <v>0</v>
      </c>
      <c r="J71" s="137">
        <v>0</v>
      </c>
    </row>
    <row r="72" spans="1:10" ht="18.600000000000001" customHeight="1" x14ac:dyDescent="0.2">
      <c r="A72" s="151" t="s">
        <v>267</v>
      </c>
      <c r="B72" s="44" t="s">
        <v>188</v>
      </c>
      <c r="C72" s="140"/>
      <c r="D72" s="140"/>
      <c r="E72" s="148"/>
      <c r="F72" s="140"/>
      <c r="G72" s="122"/>
      <c r="H72" s="139">
        <f>SUM(H73+H84+H94)</f>
        <v>1006000</v>
      </c>
      <c r="I72" s="139">
        <f t="shared" ref="I72:J72" si="7">SUM(I73+I84+I94)</f>
        <v>918000</v>
      </c>
      <c r="J72" s="139">
        <f t="shared" si="7"/>
        <v>918000</v>
      </c>
    </row>
    <row r="73" spans="1:10" ht="25.5" x14ac:dyDescent="0.2">
      <c r="A73" s="152" t="s">
        <v>268</v>
      </c>
      <c r="B73" s="44" t="s">
        <v>188</v>
      </c>
      <c r="C73" s="140" t="s">
        <v>269</v>
      </c>
      <c r="D73" s="140"/>
      <c r="E73" s="141"/>
      <c r="F73" s="140"/>
      <c r="G73" s="147"/>
      <c r="H73" s="139">
        <f>SUM(H74+H79)</f>
        <v>6000</v>
      </c>
      <c r="I73" s="139">
        <f>SUM(I74+I79)</f>
        <v>5000</v>
      </c>
      <c r="J73" s="139">
        <f>SUM(J74+J79)</f>
        <v>5000</v>
      </c>
    </row>
    <row r="74" spans="1:10" ht="51" x14ac:dyDescent="0.2">
      <c r="A74" s="51" t="s">
        <v>270</v>
      </c>
      <c r="B74" s="44" t="s">
        <v>188</v>
      </c>
      <c r="C74" s="140" t="s">
        <v>250</v>
      </c>
      <c r="D74" s="44">
        <v>10</v>
      </c>
      <c r="E74" s="144" t="s">
        <v>271</v>
      </c>
      <c r="F74" s="140" t="s">
        <v>402</v>
      </c>
      <c r="G74" s="147"/>
      <c r="H74" s="139">
        <f t="shared" ref="H74:J77" si="8">SUM(H75)</f>
        <v>1000</v>
      </c>
      <c r="I74" s="139">
        <f t="shared" si="8"/>
        <v>0</v>
      </c>
      <c r="J74" s="139">
        <f t="shared" si="8"/>
        <v>0</v>
      </c>
    </row>
    <row r="75" spans="1:10" ht="52.9" customHeight="1" x14ac:dyDescent="0.2">
      <c r="A75" s="51" t="s">
        <v>401</v>
      </c>
      <c r="B75" s="44" t="s">
        <v>188</v>
      </c>
      <c r="C75" s="44" t="s">
        <v>250</v>
      </c>
      <c r="D75" s="44">
        <v>10</v>
      </c>
      <c r="E75" s="144"/>
      <c r="F75" s="140" t="s">
        <v>403</v>
      </c>
      <c r="G75" s="147"/>
      <c r="H75" s="137">
        <f t="shared" si="8"/>
        <v>1000</v>
      </c>
      <c r="I75" s="137">
        <f t="shared" si="8"/>
        <v>0</v>
      </c>
      <c r="J75" s="137">
        <f t="shared" si="8"/>
        <v>0</v>
      </c>
    </row>
    <row r="76" spans="1:10" ht="25.5" x14ac:dyDescent="0.2">
      <c r="A76" s="127" t="s">
        <v>212</v>
      </c>
      <c r="B76" s="42" t="s">
        <v>188</v>
      </c>
      <c r="C76" s="42" t="s">
        <v>250</v>
      </c>
      <c r="D76" s="42">
        <v>10</v>
      </c>
      <c r="E76" s="144"/>
      <c r="F76" s="143" t="s">
        <v>403</v>
      </c>
      <c r="G76" s="121">
        <v>200</v>
      </c>
      <c r="H76" s="137">
        <f t="shared" si="8"/>
        <v>1000</v>
      </c>
      <c r="I76" s="137">
        <f t="shared" si="8"/>
        <v>0</v>
      </c>
      <c r="J76" s="137">
        <f t="shared" si="8"/>
        <v>0</v>
      </c>
    </row>
    <row r="77" spans="1:10" ht="28.15" customHeight="1" x14ac:dyDescent="0.2">
      <c r="A77" s="128" t="s">
        <v>214</v>
      </c>
      <c r="B77" s="42" t="s">
        <v>188</v>
      </c>
      <c r="C77" s="42" t="s">
        <v>250</v>
      </c>
      <c r="D77" s="42">
        <v>10</v>
      </c>
      <c r="E77" s="144"/>
      <c r="F77" s="143" t="s">
        <v>403</v>
      </c>
      <c r="G77" s="121">
        <v>240</v>
      </c>
      <c r="H77" s="137">
        <f t="shared" si="8"/>
        <v>1000</v>
      </c>
      <c r="I77" s="137">
        <f t="shared" si="8"/>
        <v>0</v>
      </c>
      <c r="J77" s="137">
        <f t="shared" si="8"/>
        <v>0</v>
      </c>
    </row>
    <row r="78" spans="1:10" ht="24.4" customHeight="1" x14ac:dyDescent="0.2">
      <c r="A78" s="53" t="s">
        <v>217</v>
      </c>
      <c r="B78" s="42" t="s">
        <v>188</v>
      </c>
      <c r="C78" s="42" t="s">
        <v>250</v>
      </c>
      <c r="D78" s="42">
        <v>10</v>
      </c>
      <c r="E78" s="144"/>
      <c r="F78" s="143" t="s">
        <v>403</v>
      </c>
      <c r="G78" s="122" t="s">
        <v>248</v>
      </c>
      <c r="H78" s="137">
        <v>1000</v>
      </c>
      <c r="I78" s="137">
        <v>0</v>
      </c>
      <c r="J78" s="137">
        <v>0</v>
      </c>
    </row>
    <row r="79" spans="1:10" ht="22.9" customHeight="1" x14ac:dyDescent="0.2">
      <c r="A79" s="51" t="s">
        <v>272</v>
      </c>
      <c r="B79" s="44" t="s">
        <v>188</v>
      </c>
      <c r="C79" s="44" t="s">
        <v>250</v>
      </c>
      <c r="D79" s="44">
        <v>14</v>
      </c>
      <c r="E79" s="144"/>
      <c r="F79" s="140" t="s">
        <v>273</v>
      </c>
      <c r="G79" s="147"/>
      <c r="H79" s="139">
        <f t="shared" ref="H79:J82" si="9">SUM(H80)</f>
        <v>5000</v>
      </c>
      <c r="I79" s="139">
        <f t="shared" si="9"/>
        <v>5000</v>
      </c>
      <c r="J79" s="139">
        <f t="shared" si="9"/>
        <v>5000</v>
      </c>
    </row>
    <row r="80" spans="1:10" ht="51" x14ac:dyDescent="0.2">
      <c r="A80" s="51" t="s">
        <v>274</v>
      </c>
      <c r="B80" s="44" t="s">
        <v>188</v>
      </c>
      <c r="C80" s="44" t="s">
        <v>250</v>
      </c>
      <c r="D80" s="140" t="s">
        <v>275</v>
      </c>
      <c r="E80" s="141" t="s">
        <v>276</v>
      </c>
      <c r="F80" s="140" t="s">
        <v>277</v>
      </c>
      <c r="G80" s="122"/>
      <c r="H80" s="137">
        <f t="shared" si="9"/>
        <v>5000</v>
      </c>
      <c r="I80" s="137">
        <f t="shared" si="9"/>
        <v>5000</v>
      </c>
      <c r="J80" s="137">
        <f t="shared" si="9"/>
        <v>5000</v>
      </c>
    </row>
    <row r="81" spans="1:12" ht="25.5" x14ac:dyDescent="0.2">
      <c r="A81" s="127" t="s">
        <v>212</v>
      </c>
      <c r="B81" s="42" t="s">
        <v>188</v>
      </c>
      <c r="C81" s="42" t="s">
        <v>250</v>
      </c>
      <c r="D81" s="143" t="s">
        <v>275</v>
      </c>
      <c r="E81" s="144" t="s">
        <v>276</v>
      </c>
      <c r="F81" s="42" t="s">
        <v>277</v>
      </c>
      <c r="G81" s="121">
        <v>200</v>
      </c>
      <c r="H81" s="137">
        <f t="shared" si="9"/>
        <v>5000</v>
      </c>
      <c r="I81" s="137">
        <f t="shared" si="9"/>
        <v>5000</v>
      </c>
      <c r="J81" s="137">
        <f t="shared" si="9"/>
        <v>5000</v>
      </c>
    </row>
    <row r="82" spans="1:12" ht="22.35" customHeight="1" x14ac:dyDescent="0.2">
      <c r="A82" s="128" t="s">
        <v>214</v>
      </c>
      <c r="B82" s="42" t="s">
        <v>188</v>
      </c>
      <c r="C82" s="42" t="s">
        <v>250</v>
      </c>
      <c r="D82" s="143" t="s">
        <v>275</v>
      </c>
      <c r="E82" s="144" t="s">
        <v>276</v>
      </c>
      <c r="F82" s="42" t="s">
        <v>277</v>
      </c>
      <c r="G82" s="121">
        <v>240</v>
      </c>
      <c r="H82" s="137">
        <f t="shared" si="9"/>
        <v>5000</v>
      </c>
      <c r="I82" s="137">
        <f t="shared" si="9"/>
        <v>5000</v>
      </c>
      <c r="J82" s="137">
        <f t="shared" si="9"/>
        <v>5000</v>
      </c>
    </row>
    <row r="83" spans="1:12" ht="27" customHeight="1" x14ac:dyDescent="0.2">
      <c r="A83" s="53" t="s">
        <v>217</v>
      </c>
      <c r="B83" s="44" t="s">
        <v>188</v>
      </c>
      <c r="C83" s="42" t="s">
        <v>250</v>
      </c>
      <c r="D83" s="143" t="s">
        <v>275</v>
      </c>
      <c r="E83" s="144" t="s">
        <v>276</v>
      </c>
      <c r="F83" s="42" t="s">
        <v>277</v>
      </c>
      <c r="G83" s="121">
        <v>244</v>
      </c>
      <c r="H83" s="137">
        <v>5000</v>
      </c>
      <c r="I83" s="137">
        <v>5000</v>
      </c>
      <c r="J83" s="137">
        <v>5000</v>
      </c>
    </row>
    <row r="84" spans="1:12" ht="11.65" customHeight="1" x14ac:dyDescent="0.2">
      <c r="A84" s="51" t="s">
        <v>278</v>
      </c>
      <c r="B84" s="44" t="s">
        <v>188</v>
      </c>
      <c r="C84" s="44" t="s">
        <v>206</v>
      </c>
      <c r="D84" s="140"/>
      <c r="E84" s="144"/>
      <c r="F84" s="42"/>
      <c r="G84" s="121"/>
      <c r="H84" s="137">
        <f>SUM(H85)</f>
        <v>990000</v>
      </c>
      <c r="I84" s="137">
        <f>SUM(I85)</f>
        <v>900000</v>
      </c>
      <c r="J84" s="137">
        <f>SUM(J85)</f>
        <v>900000</v>
      </c>
    </row>
    <row r="85" spans="1:12" ht="12.95" customHeight="1" x14ac:dyDescent="0.2">
      <c r="A85" s="153" t="s">
        <v>279</v>
      </c>
      <c r="B85" s="44" t="s">
        <v>188</v>
      </c>
      <c r="C85" s="44" t="s">
        <v>206</v>
      </c>
      <c r="D85" s="140" t="s">
        <v>280</v>
      </c>
      <c r="E85" s="144"/>
      <c r="F85" s="140" t="s">
        <v>281</v>
      </c>
      <c r="G85" s="121"/>
      <c r="H85" s="137">
        <f>SUM(H86+H90)</f>
        <v>990000</v>
      </c>
      <c r="I85" s="137">
        <f>SUM(I86+I90)</f>
        <v>900000</v>
      </c>
      <c r="J85" s="137">
        <f>SUM(J86+J90)</f>
        <v>900000</v>
      </c>
    </row>
    <row r="86" spans="1:12" ht="24.75" customHeight="1" x14ac:dyDescent="0.2">
      <c r="A86" s="153" t="s">
        <v>282</v>
      </c>
      <c r="B86" s="42" t="s">
        <v>188</v>
      </c>
      <c r="C86" s="44" t="s">
        <v>206</v>
      </c>
      <c r="D86" s="140" t="s">
        <v>280</v>
      </c>
      <c r="E86" s="144"/>
      <c r="F86" s="140" t="s">
        <v>283</v>
      </c>
      <c r="G86" s="121"/>
      <c r="H86" s="137">
        <f t="shared" ref="H86:J88" si="10">SUM(H87)</f>
        <v>990000</v>
      </c>
      <c r="I86" s="137">
        <f t="shared" si="10"/>
        <v>900000</v>
      </c>
      <c r="J86" s="137">
        <f t="shared" si="10"/>
        <v>900000</v>
      </c>
    </row>
    <row r="87" spans="1:12" ht="25.5" customHeight="1" x14ac:dyDescent="0.2">
      <c r="A87" s="138" t="s">
        <v>212</v>
      </c>
      <c r="B87" s="42" t="s">
        <v>188</v>
      </c>
      <c r="C87" s="42" t="s">
        <v>206</v>
      </c>
      <c r="D87" s="143" t="s">
        <v>280</v>
      </c>
      <c r="E87" s="144"/>
      <c r="F87" s="143" t="s">
        <v>283</v>
      </c>
      <c r="G87" s="121">
        <v>200</v>
      </c>
      <c r="H87" s="137">
        <f t="shared" si="10"/>
        <v>990000</v>
      </c>
      <c r="I87" s="137">
        <f t="shared" si="10"/>
        <v>900000</v>
      </c>
      <c r="J87" s="137">
        <f t="shared" si="10"/>
        <v>900000</v>
      </c>
    </row>
    <row r="88" spans="1:12" ht="29.25" customHeight="1" x14ac:dyDescent="0.2">
      <c r="A88" s="128" t="s">
        <v>214</v>
      </c>
      <c r="B88" s="42" t="s">
        <v>188</v>
      </c>
      <c r="C88" s="42" t="s">
        <v>206</v>
      </c>
      <c r="D88" s="143" t="s">
        <v>280</v>
      </c>
      <c r="E88" s="144"/>
      <c r="F88" s="143" t="s">
        <v>283</v>
      </c>
      <c r="G88" s="121">
        <v>240</v>
      </c>
      <c r="H88" s="137">
        <f t="shared" si="10"/>
        <v>990000</v>
      </c>
      <c r="I88" s="137">
        <f t="shared" si="10"/>
        <v>900000</v>
      </c>
      <c r="J88" s="137">
        <f t="shared" si="10"/>
        <v>900000</v>
      </c>
    </row>
    <row r="89" spans="1:12" ht="23.25" customHeight="1" x14ac:dyDescent="0.2">
      <c r="A89" s="149" t="s">
        <v>217</v>
      </c>
      <c r="B89" s="42" t="s">
        <v>188</v>
      </c>
      <c r="C89" s="44" t="s">
        <v>206</v>
      </c>
      <c r="D89" s="143" t="s">
        <v>280</v>
      </c>
      <c r="E89" s="144"/>
      <c r="F89" s="143" t="s">
        <v>283</v>
      </c>
      <c r="G89" s="121">
        <v>244</v>
      </c>
      <c r="H89" s="137">
        <v>990000</v>
      </c>
      <c r="I89" s="137">
        <v>900000</v>
      </c>
      <c r="J89" s="137">
        <v>900000</v>
      </c>
    </row>
    <row r="90" spans="1:12" ht="24" hidden="1" customHeight="1" x14ac:dyDescent="0.2">
      <c r="A90" s="153" t="s">
        <v>284</v>
      </c>
      <c r="B90" s="42" t="s">
        <v>188</v>
      </c>
      <c r="C90" s="44" t="s">
        <v>206</v>
      </c>
      <c r="D90" s="140" t="s">
        <v>280</v>
      </c>
      <c r="E90" s="144"/>
      <c r="F90" s="140" t="s">
        <v>273</v>
      </c>
      <c r="G90" s="121"/>
      <c r="H90" s="137">
        <f t="shared" ref="H90:J92" si="11">SUM(H91)</f>
        <v>0</v>
      </c>
      <c r="I90" s="137">
        <f t="shared" si="11"/>
        <v>0</v>
      </c>
      <c r="J90" s="137">
        <f t="shared" si="11"/>
        <v>0</v>
      </c>
    </row>
    <row r="91" spans="1:12" ht="25.5" hidden="1" x14ac:dyDescent="0.2">
      <c r="A91" s="138" t="s">
        <v>212</v>
      </c>
      <c r="B91" s="42" t="s">
        <v>188</v>
      </c>
      <c r="C91" s="42" t="s">
        <v>206</v>
      </c>
      <c r="D91" s="143" t="s">
        <v>280</v>
      </c>
      <c r="E91" s="144"/>
      <c r="F91" s="42" t="s">
        <v>285</v>
      </c>
      <c r="G91" s="121">
        <v>200</v>
      </c>
      <c r="H91" s="137">
        <f t="shared" si="11"/>
        <v>0</v>
      </c>
      <c r="I91" s="137">
        <f t="shared" si="11"/>
        <v>0</v>
      </c>
      <c r="J91" s="137">
        <f t="shared" si="11"/>
        <v>0</v>
      </c>
    </row>
    <row r="92" spans="1:12" ht="12.95" hidden="1" customHeight="1" x14ac:dyDescent="0.2">
      <c r="A92" s="128" t="s">
        <v>214</v>
      </c>
      <c r="B92" s="42" t="s">
        <v>188</v>
      </c>
      <c r="C92" s="42" t="s">
        <v>206</v>
      </c>
      <c r="D92" s="143" t="s">
        <v>280</v>
      </c>
      <c r="E92" s="144"/>
      <c r="F92" s="42" t="s">
        <v>285</v>
      </c>
      <c r="G92" s="121">
        <v>240</v>
      </c>
      <c r="H92" s="137">
        <f t="shared" si="11"/>
        <v>0</v>
      </c>
      <c r="I92" s="137">
        <f t="shared" si="11"/>
        <v>0</v>
      </c>
      <c r="J92" s="137">
        <f t="shared" si="11"/>
        <v>0</v>
      </c>
    </row>
    <row r="93" spans="1:12" ht="30" hidden="1" customHeight="1" x14ac:dyDescent="0.2">
      <c r="A93" s="149" t="s">
        <v>217</v>
      </c>
      <c r="B93" s="42" t="s">
        <v>188</v>
      </c>
      <c r="C93" s="42" t="s">
        <v>206</v>
      </c>
      <c r="D93" s="143" t="s">
        <v>280</v>
      </c>
      <c r="E93" s="144"/>
      <c r="F93" s="42" t="s">
        <v>285</v>
      </c>
      <c r="G93" s="121">
        <v>244</v>
      </c>
      <c r="H93" s="137">
        <v>0</v>
      </c>
      <c r="I93" s="137">
        <v>0</v>
      </c>
      <c r="J93" s="137">
        <v>0</v>
      </c>
    </row>
    <row r="94" spans="1:12" x14ac:dyDescent="0.2">
      <c r="A94" s="51" t="s">
        <v>286</v>
      </c>
      <c r="B94" s="44" t="s">
        <v>188</v>
      </c>
      <c r="C94" s="44" t="s">
        <v>287</v>
      </c>
      <c r="D94" s="140"/>
      <c r="E94" s="144"/>
      <c r="F94" s="42"/>
      <c r="G94" s="121"/>
      <c r="H94" s="139">
        <f>SUM(H95+H100)</f>
        <v>10000</v>
      </c>
      <c r="I94" s="139">
        <f t="shared" ref="I94:J94" si="12">SUM(I95+I100)</f>
        <v>13000</v>
      </c>
      <c r="J94" s="139">
        <f t="shared" si="12"/>
        <v>13000</v>
      </c>
    </row>
    <row r="95" spans="1:12" x14ac:dyDescent="0.2">
      <c r="A95" s="154" t="s">
        <v>288</v>
      </c>
      <c r="B95" s="44" t="s">
        <v>188</v>
      </c>
      <c r="C95" s="44" t="s">
        <v>287</v>
      </c>
      <c r="D95" s="155" t="s">
        <v>289</v>
      </c>
      <c r="E95" s="144"/>
      <c r="F95" s="140" t="s">
        <v>290</v>
      </c>
      <c r="G95" s="121"/>
      <c r="H95" s="137">
        <f t="shared" ref="H95:J98" si="13">SUM(H96)</f>
        <v>5000</v>
      </c>
      <c r="I95" s="137">
        <f t="shared" si="13"/>
        <v>5000</v>
      </c>
      <c r="J95" s="137">
        <f t="shared" si="13"/>
        <v>5000</v>
      </c>
    </row>
    <row r="96" spans="1:12" ht="38.25" x14ac:dyDescent="0.2">
      <c r="A96" s="153" t="s">
        <v>291</v>
      </c>
      <c r="B96" s="44" t="s">
        <v>188</v>
      </c>
      <c r="C96" s="44" t="s">
        <v>287</v>
      </c>
      <c r="D96" s="155" t="s">
        <v>289</v>
      </c>
      <c r="E96" s="144"/>
      <c r="F96" s="143" t="s">
        <v>292</v>
      </c>
      <c r="G96" s="121"/>
      <c r="H96" s="137">
        <f t="shared" si="13"/>
        <v>5000</v>
      </c>
      <c r="I96" s="137">
        <f t="shared" si="13"/>
        <v>5000</v>
      </c>
      <c r="J96" s="137">
        <f t="shared" si="13"/>
        <v>5000</v>
      </c>
      <c r="L96" s="1" t="s">
        <v>293</v>
      </c>
    </row>
    <row r="97" spans="1:10" ht="25.5" x14ac:dyDescent="0.2">
      <c r="A97" s="138" t="s">
        <v>212</v>
      </c>
      <c r="B97" s="42" t="s">
        <v>188</v>
      </c>
      <c r="C97" s="42" t="s">
        <v>287</v>
      </c>
      <c r="D97" s="156" t="s">
        <v>289</v>
      </c>
      <c r="E97" s="144"/>
      <c r="F97" s="143" t="s">
        <v>292</v>
      </c>
      <c r="G97" s="121">
        <v>200</v>
      </c>
      <c r="H97" s="137">
        <f t="shared" si="13"/>
        <v>5000</v>
      </c>
      <c r="I97" s="137">
        <f t="shared" si="13"/>
        <v>5000</v>
      </c>
      <c r="J97" s="137">
        <f t="shared" si="13"/>
        <v>5000</v>
      </c>
    </row>
    <row r="98" spans="1:10" ht="28.15" customHeight="1" x14ac:dyDescent="0.2">
      <c r="A98" s="128" t="s">
        <v>214</v>
      </c>
      <c r="B98" s="42" t="s">
        <v>188</v>
      </c>
      <c r="C98" s="42" t="s">
        <v>287</v>
      </c>
      <c r="D98" s="156" t="s">
        <v>289</v>
      </c>
      <c r="E98" s="144"/>
      <c r="F98" s="143" t="s">
        <v>292</v>
      </c>
      <c r="G98" s="121">
        <v>240</v>
      </c>
      <c r="H98" s="137">
        <f t="shared" si="13"/>
        <v>5000</v>
      </c>
      <c r="I98" s="137">
        <f t="shared" si="13"/>
        <v>5000</v>
      </c>
      <c r="J98" s="137">
        <f t="shared" si="13"/>
        <v>5000</v>
      </c>
    </row>
    <row r="99" spans="1:10" ht="27.6" customHeight="1" x14ac:dyDescent="0.2">
      <c r="A99" s="149" t="s">
        <v>217</v>
      </c>
      <c r="B99" s="42" t="s">
        <v>188</v>
      </c>
      <c r="C99" s="42" t="s">
        <v>287</v>
      </c>
      <c r="D99" s="156" t="s">
        <v>289</v>
      </c>
      <c r="E99" s="144"/>
      <c r="F99" s="143" t="s">
        <v>292</v>
      </c>
      <c r="G99" s="121">
        <v>244</v>
      </c>
      <c r="H99" s="137">
        <v>5000</v>
      </c>
      <c r="I99" s="137">
        <v>5000</v>
      </c>
      <c r="J99" s="137">
        <v>5000</v>
      </c>
    </row>
    <row r="100" spans="1:10" x14ac:dyDescent="0.2">
      <c r="A100" s="51" t="s">
        <v>294</v>
      </c>
      <c r="B100" s="44" t="s">
        <v>188</v>
      </c>
      <c r="C100" s="44" t="s">
        <v>287</v>
      </c>
      <c r="D100" s="155" t="s">
        <v>269</v>
      </c>
      <c r="E100" s="144"/>
      <c r="F100" s="140" t="s">
        <v>281</v>
      </c>
      <c r="G100" s="115"/>
      <c r="H100" s="139">
        <f>SUM(H101+H105)</f>
        <v>5000</v>
      </c>
      <c r="I100" s="139">
        <f t="shared" ref="I100:J100" si="14">SUM(I101+I105)</f>
        <v>8000</v>
      </c>
      <c r="J100" s="139">
        <f t="shared" si="14"/>
        <v>8000</v>
      </c>
    </row>
    <row r="101" spans="1:10" ht="38.25" x14ac:dyDescent="0.2">
      <c r="A101" s="153" t="s">
        <v>295</v>
      </c>
      <c r="B101" s="44" t="s">
        <v>188</v>
      </c>
      <c r="C101" s="44" t="s">
        <v>287</v>
      </c>
      <c r="D101" s="155" t="s">
        <v>269</v>
      </c>
      <c r="E101" s="144"/>
      <c r="F101" s="140" t="s">
        <v>296</v>
      </c>
      <c r="G101" s="115"/>
      <c r="H101" s="139">
        <f t="shared" ref="H101:J103" si="15">SUM(H102)</f>
        <v>0</v>
      </c>
      <c r="I101" s="139">
        <f t="shared" si="15"/>
        <v>3000</v>
      </c>
      <c r="J101" s="139">
        <f t="shared" si="15"/>
        <v>3000</v>
      </c>
    </row>
    <row r="102" spans="1:10" ht="25.5" x14ac:dyDescent="0.2">
      <c r="A102" s="138" t="s">
        <v>212</v>
      </c>
      <c r="B102" s="42" t="s">
        <v>188</v>
      </c>
      <c r="C102" s="42" t="s">
        <v>287</v>
      </c>
      <c r="D102" s="156" t="s">
        <v>269</v>
      </c>
      <c r="E102" s="144"/>
      <c r="F102" s="143" t="s">
        <v>296</v>
      </c>
      <c r="G102" s="121">
        <v>200</v>
      </c>
      <c r="H102" s="137">
        <f t="shared" si="15"/>
        <v>0</v>
      </c>
      <c r="I102" s="137">
        <f t="shared" si="15"/>
        <v>3000</v>
      </c>
      <c r="J102" s="137">
        <f t="shared" si="15"/>
        <v>3000</v>
      </c>
    </row>
    <row r="103" spans="1:10" ht="28.9" customHeight="1" x14ac:dyDescent="0.2">
      <c r="A103" s="128" t="s">
        <v>214</v>
      </c>
      <c r="B103" s="42" t="s">
        <v>188</v>
      </c>
      <c r="C103" s="42" t="s">
        <v>287</v>
      </c>
      <c r="D103" s="156" t="s">
        <v>269</v>
      </c>
      <c r="E103" s="144"/>
      <c r="F103" s="143" t="s">
        <v>296</v>
      </c>
      <c r="G103" s="121">
        <v>240</v>
      </c>
      <c r="H103" s="137">
        <f t="shared" si="15"/>
        <v>0</v>
      </c>
      <c r="I103" s="137">
        <f t="shared" si="15"/>
        <v>3000</v>
      </c>
      <c r="J103" s="137">
        <f t="shared" si="15"/>
        <v>3000</v>
      </c>
    </row>
    <row r="104" spans="1:10" ht="23.45" customHeight="1" x14ac:dyDescent="0.2">
      <c r="A104" s="149" t="s">
        <v>217</v>
      </c>
      <c r="B104" s="42" t="s">
        <v>188</v>
      </c>
      <c r="C104" s="42" t="s">
        <v>287</v>
      </c>
      <c r="D104" s="156" t="s">
        <v>269</v>
      </c>
      <c r="E104" s="144"/>
      <c r="F104" s="143" t="s">
        <v>296</v>
      </c>
      <c r="G104" s="121">
        <v>244</v>
      </c>
      <c r="H104" s="137">
        <v>0</v>
      </c>
      <c r="I104" s="137">
        <v>3000</v>
      </c>
      <c r="J104" s="137">
        <v>3000</v>
      </c>
    </row>
    <row r="105" spans="1:10" ht="36.6" customHeight="1" x14ac:dyDescent="0.2">
      <c r="A105" s="153" t="s">
        <v>297</v>
      </c>
      <c r="B105" s="44" t="s">
        <v>188</v>
      </c>
      <c r="C105" s="44" t="s">
        <v>287</v>
      </c>
      <c r="D105" s="155" t="s">
        <v>269</v>
      </c>
      <c r="E105" s="141"/>
      <c r="F105" s="140" t="s">
        <v>298</v>
      </c>
      <c r="G105" s="115"/>
      <c r="H105" s="139">
        <f>SUM(H106)</f>
        <v>5000</v>
      </c>
      <c r="I105" s="139">
        <f t="shared" ref="I105:J107" si="16">SUM(I106)</f>
        <v>5000</v>
      </c>
      <c r="J105" s="139">
        <f t="shared" si="16"/>
        <v>5000</v>
      </c>
    </row>
    <row r="106" spans="1:10" ht="23.45" customHeight="1" x14ac:dyDescent="0.2">
      <c r="A106" s="138" t="s">
        <v>212</v>
      </c>
      <c r="B106" s="42" t="s">
        <v>188</v>
      </c>
      <c r="C106" s="42" t="s">
        <v>287</v>
      </c>
      <c r="D106" s="156" t="s">
        <v>269</v>
      </c>
      <c r="E106" s="144"/>
      <c r="F106" s="143" t="s">
        <v>298</v>
      </c>
      <c r="G106" s="121">
        <v>200</v>
      </c>
      <c r="H106" s="137">
        <f>SUM(H107)</f>
        <v>5000</v>
      </c>
      <c r="I106" s="137">
        <f t="shared" si="16"/>
        <v>5000</v>
      </c>
      <c r="J106" s="137">
        <f t="shared" si="16"/>
        <v>5000</v>
      </c>
    </row>
    <row r="107" spans="1:10" ht="23.45" customHeight="1" x14ac:dyDescent="0.2">
      <c r="A107" s="128" t="s">
        <v>214</v>
      </c>
      <c r="B107" s="42" t="s">
        <v>188</v>
      </c>
      <c r="C107" s="42" t="s">
        <v>287</v>
      </c>
      <c r="D107" s="156" t="s">
        <v>269</v>
      </c>
      <c r="E107" s="144"/>
      <c r="F107" s="143" t="s">
        <v>298</v>
      </c>
      <c r="G107" s="121">
        <v>240</v>
      </c>
      <c r="H107" s="137">
        <f>SUM(H108)</f>
        <v>5000</v>
      </c>
      <c r="I107" s="137">
        <f t="shared" si="16"/>
        <v>5000</v>
      </c>
      <c r="J107" s="137">
        <f t="shared" si="16"/>
        <v>5000</v>
      </c>
    </row>
    <row r="108" spans="1:10" ht="23.45" customHeight="1" x14ac:dyDescent="0.2">
      <c r="A108" s="149" t="s">
        <v>217</v>
      </c>
      <c r="B108" s="42" t="s">
        <v>188</v>
      </c>
      <c r="C108" s="42" t="s">
        <v>287</v>
      </c>
      <c r="D108" s="156" t="s">
        <v>269</v>
      </c>
      <c r="E108" s="144"/>
      <c r="F108" s="143" t="s">
        <v>298</v>
      </c>
      <c r="G108" s="121">
        <v>244</v>
      </c>
      <c r="H108" s="137">
        <v>5000</v>
      </c>
      <c r="I108" s="137">
        <v>5000</v>
      </c>
      <c r="J108" s="137">
        <v>5000</v>
      </c>
    </row>
    <row r="109" spans="1:10" ht="27.6" hidden="1" customHeight="1" x14ac:dyDescent="0.2">
      <c r="A109" s="157" t="s">
        <v>268</v>
      </c>
      <c r="B109" s="44" t="s">
        <v>188</v>
      </c>
      <c r="C109" s="44" t="s">
        <v>269</v>
      </c>
      <c r="D109" s="155"/>
      <c r="E109" s="144"/>
      <c r="F109" s="140"/>
      <c r="G109" s="115"/>
      <c r="H109" s="139">
        <f>SUM(H110)</f>
        <v>0</v>
      </c>
      <c r="I109" s="139">
        <f>SUM(I110)</f>
        <v>0</v>
      </c>
      <c r="J109" s="139">
        <f>SUM(J110)</f>
        <v>0</v>
      </c>
    </row>
    <row r="110" spans="1:10" ht="37.9" hidden="1" customHeight="1" x14ac:dyDescent="0.2">
      <c r="A110" s="157" t="s">
        <v>270</v>
      </c>
      <c r="B110" s="44" t="s">
        <v>188</v>
      </c>
      <c r="C110" s="44" t="s">
        <v>250</v>
      </c>
      <c r="D110" s="155">
        <v>10</v>
      </c>
      <c r="E110" s="144"/>
      <c r="F110" s="140" t="s">
        <v>299</v>
      </c>
      <c r="G110" s="115"/>
      <c r="H110" s="139">
        <f>SUM(H111)</f>
        <v>0</v>
      </c>
      <c r="I110" s="139">
        <f t="shared" ref="I110:J113" si="17">SUM(I111)</f>
        <v>0</v>
      </c>
      <c r="J110" s="139">
        <f t="shared" si="17"/>
        <v>0</v>
      </c>
    </row>
    <row r="111" spans="1:10" ht="14.45" hidden="1" customHeight="1" x14ac:dyDescent="0.2">
      <c r="A111" s="157" t="s">
        <v>300</v>
      </c>
      <c r="B111" s="44" t="s">
        <v>188</v>
      </c>
      <c r="C111" s="44" t="s">
        <v>250</v>
      </c>
      <c r="D111" s="155">
        <v>10</v>
      </c>
      <c r="E111" s="144"/>
      <c r="F111" s="140" t="s">
        <v>299</v>
      </c>
      <c r="G111" s="115"/>
      <c r="H111" s="139">
        <f>SUM(H112)</f>
        <v>0</v>
      </c>
      <c r="I111" s="139">
        <f t="shared" si="17"/>
        <v>0</v>
      </c>
      <c r="J111" s="139">
        <f t="shared" si="17"/>
        <v>0</v>
      </c>
    </row>
    <row r="112" spans="1:10" ht="23.45" hidden="1" customHeight="1" x14ac:dyDescent="0.2">
      <c r="A112" s="149" t="s">
        <v>212</v>
      </c>
      <c r="B112" s="42" t="s">
        <v>188</v>
      </c>
      <c r="C112" s="42" t="s">
        <v>250</v>
      </c>
      <c r="D112" s="156">
        <v>10</v>
      </c>
      <c r="E112" s="144"/>
      <c r="F112" s="143" t="s">
        <v>299</v>
      </c>
      <c r="G112" s="121" t="s">
        <v>246</v>
      </c>
      <c r="H112" s="137">
        <f>SUM(H113)</f>
        <v>0</v>
      </c>
      <c r="I112" s="137">
        <f t="shared" si="17"/>
        <v>0</v>
      </c>
      <c r="J112" s="137">
        <f t="shared" si="17"/>
        <v>0</v>
      </c>
    </row>
    <row r="113" spans="1:10" ht="23.45" hidden="1" customHeight="1" x14ac:dyDescent="0.2">
      <c r="A113" s="149" t="s">
        <v>214</v>
      </c>
      <c r="B113" s="42" t="s">
        <v>188</v>
      </c>
      <c r="C113" s="42" t="s">
        <v>250</v>
      </c>
      <c r="D113" s="156">
        <v>10</v>
      </c>
      <c r="E113" s="144"/>
      <c r="F113" s="143" t="s">
        <v>299</v>
      </c>
      <c r="G113" s="121" t="s">
        <v>247</v>
      </c>
      <c r="H113" s="137">
        <f>SUM(H114)</f>
        <v>0</v>
      </c>
      <c r="I113" s="137">
        <f t="shared" si="17"/>
        <v>0</v>
      </c>
      <c r="J113" s="137">
        <f t="shared" si="17"/>
        <v>0</v>
      </c>
    </row>
    <row r="114" spans="1:10" ht="23.45" hidden="1" customHeight="1" x14ac:dyDescent="0.2">
      <c r="A114" s="149" t="s">
        <v>217</v>
      </c>
      <c r="B114" s="42" t="s">
        <v>188</v>
      </c>
      <c r="C114" s="42" t="s">
        <v>250</v>
      </c>
      <c r="D114" s="156">
        <v>10</v>
      </c>
      <c r="E114" s="144"/>
      <c r="F114" s="143" t="s">
        <v>299</v>
      </c>
      <c r="G114" s="121" t="s">
        <v>248</v>
      </c>
      <c r="H114" s="137">
        <v>0</v>
      </c>
      <c r="I114" s="137">
        <v>0</v>
      </c>
      <c r="J114" s="137">
        <v>0</v>
      </c>
    </row>
    <row r="115" spans="1:10" x14ac:dyDescent="0.2">
      <c r="A115" s="51" t="s">
        <v>278</v>
      </c>
      <c r="B115" s="44" t="s">
        <v>188</v>
      </c>
      <c r="C115" s="44" t="s">
        <v>206</v>
      </c>
      <c r="D115" s="140"/>
      <c r="E115" s="141"/>
      <c r="F115" s="44"/>
      <c r="G115" s="118"/>
      <c r="H115" s="49">
        <f>SUM(H116+H123)</f>
        <v>3101448.61</v>
      </c>
      <c r="I115" s="139">
        <f t="shared" ref="I115:J115" si="18">SUM(I116+I123)</f>
        <v>731570</v>
      </c>
      <c r="J115" s="139">
        <f t="shared" si="18"/>
        <v>862190</v>
      </c>
    </row>
    <row r="116" spans="1:10" ht="11.1" customHeight="1" x14ac:dyDescent="0.2">
      <c r="A116" s="153" t="s">
        <v>279</v>
      </c>
      <c r="B116" s="44" t="s">
        <v>188</v>
      </c>
      <c r="C116" s="44" t="s">
        <v>206</v>
      </c>
      <c r="D116" s="140" t="s">
        <v>280</v>
      </c>
      <c r="E116" s="114" t="s">
        <v>251</v>
      </c>
      <c r="F116" s="44" t="s">
        <v>301</v>
      </c>
      <c r="G116" s="147"/>
      <c r="H116" s="49">
        <f t="shared" ref="H116:J117" si="19">SUM(H117)</f>
        <v>1543848.6099999999</v>
      </c>
      <c r="I116" s="139">
        <f t="shared" si="19"/>
        <v>731570</v>
      </c>
      <c r="J116" s="139">
        <f t="shared" si="19"/>
        <v>862190</v>
      </c>
    </row>
    <row r="117" spans="1:10" x14ac:dyDescent="0.2">
      <c r="A117" s="158" t="s">
        <v>302</v>
      </c>
      <c r="B117" s="42" t="s">
        <v>188</v>
      </c>
      <c r="C117" s="42" t="s">
        <v>206</v>
      </c>
      <c r="D117" s="143" t="s">
        <v>280</v>
      </c>
      <c r="E117" s="120" t="s">
        <v>251</v>
      </c>
      <c r="F117" s="42" t="s">
        <v>301</v>
      </c>
      <c r="G117" s="122"/>
      <c r="H117" s="45">
        <f t="shared" si="19"/>
        <v>1543848.6099999999</v>
      </c>
      <c r="I117" s="137">
        <f t="shared" si="19"/>
        <v>731570</v>
      </c>
      <c r="J117" s="137">
        <f t="shared" si="19"/>
        <v>862190</v>
      </c>
    </row>
    <row r="118" spans="1:10" x14ac:dyDescent="0.2">
      <c r="A118" s="158" t="s">
        <v>303</v>
      </c>
      <c r="B118" s="42" t="s">
        <v>188</v>
      </c>
      <c r="C118" s="42" t="s">
        <v>206</v>
      </c>
      <c r="D118" s="143" t="s">
        <v>280</v>
      </c>
      <c r="E118" s="120" t="s">
        <v>251</v>
      </c>
      <c r="F118" s="42" t="s">
        <v>304</v>
      </c>
      <c r="G118" s="122"/>
      <c r="H118" s="45">
        <f>SUM(H119)</f>
        <v>1543848.6099999999</v>
      </c>
      <c r="I118" s="137">
        <f>SUM(I119)</f>
        <v>731570</v>
      </c>
      <c r="J118" s="137">
        <f>SUM(J119)</f>
        <v>862190</v>
      </c>
    </row>
    <row r="119" spans="1:10" ht="22.9" customHeight="1" x14ac:dyDescent="0.2">
      <c r="A119" s="138" t="s">
        <v>212</v>
      </c>
      <c r="B119" s="42" t="s">
        <v>188</v>
      </c>
      <c r="C119" s="42" t="s">
        <v>206</v>
      </c>
      <c r="D119" s="143" t="s">
        <v>280</v>
      </c>
      <c r="E119" s="120" t="s">
        <v>251</v>
      </c>
      <c r="F119" s="42" t="s">
        <v>304</v>
      </c>
      <c r="G119" s="122" t="s">
        <v>246</v>
      </c>
      <c r="H119" s="45">
        <f t="shared" ref="H119:J119" si="20">SUM(H120)</f>
        <v>1543848.6099999999</v>
      </c>
      <c r="I119" s="137">
        <f t="shared" si="20"/>
        <v>731570</v>
      </c>
      <c r="J119" s="137">
        <f t="shared" si="20"/>
        <v>862190</v>
      </c>
    </row>
    <row r="120" spans="1:10" ht="29.45" customHeight="1" x14ac:dyDescent="0.2">
      <c r="A120" s="127" t="s">
        <v>214</v>
      </c>
      <c r="B120" s="42" t="s">
        <v>188</v>
      </c>
      <c r="C120" s="42" t="s">
        <v>206</v>
      </c>
      <c r="D120" s="143" t="s">
        <v>280</v>
      </c>
      <c r="E120" s="120" t="s">
        <v>251</v>
      </c>
      <c r="F120" s="42" t="s">
        <v>304</v>
      </c>
      <c r="G120" s="122" t="s">
        <v>247</v>
      </c>
      <c r="H120" s="45">
        <f>SUM(H122+H121)</f>
        <v>1543848.6099999999</v>
      </c>
      <c r="I120" s="137">
        <f>SUM(I122)</f>
        <v>731570</v>
      </c>
      <c r="J120" s="137">
        <f>SUM(J122)</f>
        <v>862190</v>
      </c>
    </row>
    <row r="121" spans="1:10" ht="43.15" customHeight="1" x14ac:dyDescent="0.2">
      <c r="A121" s="128" t="s">
        <v>395</v>
      </c>
      <c r="B121" s="42" t="s">
        <v>188</v>
      </c>
      <c r="C121" s="42" t="s">
        <v>206</v>
      </c>
      <c r="D121" s="143" t="s">
        <v>280</v>
      </c>
      <c r="E121" s="120" t="s">
        <v>251</v>
      </c>
      <c r="F121" s="42" t="s">
        <v>304</v>
      </c>
      <c r="G121" s="122" t="s">
        <v>394</v>
      </c>
      <c r="H121" s="45">
        <v>36811.17</v>
      </c>
      <c r="I121" s="45">
        <v>0</v>
      </c>
      <c r="J121" s="45">
        <v>0</v>
      </c>
    </row>
    <row r="122" spans="1:10" ht="28.15" customHeight="1" x14ac:dyDescent="0.2">
      <c r="A122" s="159" t="s">
        <v>217</v>
      </c>
      <c r="B122" s="131" t="s">
        <v>188</v>
      </c>
      <c r="C122" s="131" t="s">
        <v>206</v>
      </c>
      <c r="D122" s="160" t="s">
        <v>280</v>
      </c>
      <c r="E122" s="132" t="s">
        <v>251</v>
      </c>
      <c r="F122" s="131" t="s">
        <v>304</v>
      </c>
      <c r="G122" s="161" t="s">
        <v>248</v>
      </c>
      <c r="H122" s="146">
        <f>566480+977368.61-36811.17</f>
        <v>1507037.44</v>
      </c>
      <c r="I122" s="134">
        <v>731570</v>
      </c>
      <c r="J122" s="134">
        <v>862190</v>
      </c>
    </row>
    <row r="123" spans="1:10" ht="24" customHeight="1" x14ac:dyDescent="0.2">
      <c r="A123" s="162" t="s">
        <v>411</v>
      </c>
      <c r="B123" s="115" t="s">
        <v>188</v>
      </c>
      <c r="C123" s="163" t="s">
        <v>206</v>
      </c>
      <c r="D123" s="140" t="s">
        <v>305</v>
      </c>
      <c r="E123" s="164"/>
      <c r="F123" s="163"/>
      <c r="G123" s="165"/>
      <c r="H123" s="166">
        <f>SUM(H124+H128)</f>
        <v>1557600</v>
      </c>
      <c r="I123" s="167">
        <f t="shared" ref="I123:J123" si="21">SUM(I124+I128)</f>
        <v>0</v>
      </c>
      <c r="J123" s="167">
        <f t="shared" si="21"/>
        <v>0</v>
      </c>
    </row>
    <row r="124" spans="1:10" ht="52.15" customHeight="1" x14ac:dyDescent="0.2">
      <c r="A124" s="168" t="s">
        <v>412</v>
      </c>
      <c r="B124" s="115" t="s">
        <v>188</v>
      </c>
      <c r="C124" s="163" t="s">
        <v>206</v>
      </c>
      <c r="D124" s="140" t="s">
        <v>305</v>
      </c>
      <c r="E124" s="114"/>
      <c r="F124" s="44" t="s">
        <v>413</v>
      </c>
      <c r="G124" s="118"/>
      <c r="H124" s="139">
        <f>SUM(H125)</f>
        <v>1542000</v>
      </c>
      <c r="I124" s="139">
        <f t="shared" ref="I124:J124" si="22">SUM(I125)</f>
        <v>0</v>
      </c>
      <c r="J124" s="139">
        <f t="shared" si="22"/>
        <v>0</v>
      </c>
    </row>
    <row r="125" spans="1:10" ht="25.5" x14ac:dyDescent="0.2">
      <c r="A125" s="169" t="s">
        <v>212</v>
      </c>
      <c r="B125" s="42" t="s">
        <v>188</v>
      </c>
      <c r="C125" s="131" t="s">
        <v>206</v>
      </c>
      <c r="D125" s="143" t="s">
        <v>305</v>
      </c>
      <c r="E125" s="120"/>
      <c r="F125" s="42" t="s">
        <v>413</v>
      </c>
      <c r="G125" s="122" t="s">
        <v>213</v>
      </c>
      <c r="H125" s="137">
        <f>SUM(H126)</f>
        <v>1542000</v>
      </c>
      <c r="I125" s="137">
        <v>0</v>
      </c>
      <c r="J125" s="137">
        <v>0</v>
      </c>
    </row>
    <row r="126" spans="1:10" ht="38.25" x14ac:dyDescent="0.2">
      <c r="A126" s="128" t="s">
        <v>214</v>
      </c>
      <c r="B126" s="42" t="s">
        <v>188</v>
      </c>
      <c r="C126" s="131" t="s">
        <v>206</v>
      </c>
      <c r="D126" s="143" t="s">
        <v>305</v>
      </c>
      <c r="E126" s="120"/>
      <c r="F126" s="42" t="s">
        <v>413</v>
      </c>
      <c r="G126" s="122" t="s">
        <v>215</v>
      </c>
      <c r="H126" s="137">
        <f>SUM(H127)</f>
        <v>1542000</v>
      </c>
      <c r="I126" s="137">
        <v>0</v>
      </c>
      <c r="J126" s="137">
        <v>0</v>
      </c>
    </row>
    <row r="127" spans="1:10" ht="25.9" customHeight="1" x14ac:dyDescent="0.2">
      <c r="A127" s="53" t="s">
        <v>217</v>
      </c>
      <c r="B127" s="42" t="s">
        <v>188</v>
      </c>
      <c r="C127" s="131" t="s">
        <v>206</v>
      </c>
      <c r="D127" s="143" t="s">
        <v>305</v>
      </c>
      <c r="E127" s="120"/>
      <c r="F127" s="42" t="s">
        <v>413</v>
      </c>
      <c r="G127" s="122" t="s">
        <v>248</v>
      </c>
      <c r="H127" s="137">
        <v>1542000</v>
      </c>
      <c r="I127" s="137">
        <v>0</v>
      </c>
      <c r="J127" s="137">
        <v>0</v>
      </c>
    </row>
    <row r="128" spans="1:10" ht="63.75" x14ac:dyDescent="0.2">
      <c r="A128" s="51" t="s">
        <v>414</v>
      </c>
      <c r="B128" s="44" t="s">
        <v>188</v>
      </c>
      <c r="C128" s="163" t="s">
        <v>206</v>
      </c>
      <c r="D128" s="140" t="s">
        <v>305</v>
      </c>
      <c r="E128" s="114"/>
      <c r="F128" s="44" t="s">
        <v>413</v>
      </c>
      <c r="G128" s="147"/>
      <c r="H128" s="139">
        <f t="shared" ref="H128:J130" si="23">SUM(H129)</f>
        <v>15600</v>
      </c>
      <c r="I128" s="139">
        <f t="shared" si="23"/>
        <v>0</v>
      </c>
      <c r="J128" s="139">
        <f t="shared" si="23"/>
        <v>0</v>
      </c>
    </row>
    <row r="129" spans="1:10" ht="25.5" x14ac:dyDescent="0.2">
      <c r="A129" s="169" t="s">
        <v>212</v>
      </c>
      <c r="B129" s="42" t="s">
        <v>188</v>
      </c>
      <c r="C129" s="131" t="s">
        <v>206</v>
      </c>
      <c r="D129" s="143" t="s">
        <v>305</v>
      </c>
      <c r="E129" s="120"/>
      <c r="F129" s="42" t="s">
        <v>413</v>
      </c>
      <c r="G129" s="122" t="s">
        <v>213</v>
      </c>
      <c r="H129" s="137">
        <f t="shared" si="23"/>
        <v>15600</v>
      </c>
      <c r="I129" s="137">
        <f t="shared" si="23"/>
        <v>0</v>
      </c>
      <c r="J129" s="137">
        <f t="shared" si="23"/>
        <v>0</v>
      </c>
    </row>
    <row r="130" spans="1:10" ht="38.25" x14ac:dyDescent="0.2">
      <c r="A130" s="128" t="s">
        <v>214</v>
      </c>
      <c r="B130" s="42" t="s">
        <v>188</v>
      </c>
      <c r="C130" s="131" t="s">
        <v>206</v>
      </c>
      <c r="D130" s="143" t="s">
        <v>305</v>
      </c>
      <c r="E130" s="120"/>
      <c r="F130" s="42" t="s">
        <v>413</v>
      </c>
      <c r="G130" s="122" t="s">
        <v>215</v>
      </c>
      <c r="H130" s="137">
        <f t="shared" si="23"/>
        <v>15600</v>
      </c>
      <c r="I130" s="137">
        <f t="shared" si="23"/>
        <v>0</v>
      </c>
      <c r="J130" s="137">
        <f t="shared" si="23"/>
        <v>0</v>
      </c>
    </row>
    <row r="131" spans="1:10" ht="25.9" customHeight="1" x14ac:dyDescent="0.2">
      <c r="A131" s="53" t="s">
        <v>217</v>
      </c>
      <c r="B131" s="42" t="s">
        <v>188</v>
      </c>
      <c r="C131" s="131" t="s">
        <v>206</v>
      </c>
      <c r="D131" s="143" t="s">
        <v>305</v>
      </c>
      <c r="E131" s="120"/>
      <c r="F131" s="42" t="s">
        <v>413</v>
      </c>
      <c r="G131" s="122" t="s">
        <v>248</v>
      </c>
      <c r="H131" s="137">
        <v>15600</v>
      </c>
      <c r="I131" s="137">
        <v>0</v>
      </c>
      <c r="J131" s="137">
        <v>0</v>
      </c>
    </row>
    <row r="132" spans="1:10" ht="87.4" hidden="1" customHeight="1" x14ac:dyDescent="0.2">
      <c r="A132" s="51" t="s">
        <v>286</v>
      </c>
      <c r="B132" s="42" t="s">
        <v>188</v>
      </c>
      <c r="C132" s="44" t="s">
        <v>306</v>
      </c>
      <c r="D132" s="155" t="s">
        <v>259</v>
      </c>
      <c r="E132" s="170" t="s">
        <v>251</v>
      </c>
      <c r="F132" s="44" t="s">
        <v>307</v>
      </c>
      <c r="G132" s="115" t="s">
        <v>308</v>
      </c>
      <c r="H132" s="171">
        <v>0</v>
      </c>
      <c r="I132" s="171">
        <v>0</v>
      </c>
      <c r="J132" s="171">
        <v>0</v>
      </c>
    </row>
    <row r="133" spans="1:10" ht="87" hidden="1" customHeight="1" x14ac:dyDescent="0.2">
      <c r="A133" s="154" t="s">
        <v>288</v>
      </c>
      <c r="B133" s="44" t="s">
        <v>188</v>
      </c>
      <c r="C133" s="44" t="s">
        <v>309</v>
      </c>
      <c r="D133" s="155" t="s">
        <v>289</v>
      </c>
      <c r="E133" s="170" t="s">
        <v>310</v>
      </c>
      <c r="F133" s="44" t="s">
        <v>311</v>
      </c>
      <c r="G133" s="172" t="s">
        <v>312</v>
      </c>
      <c r="H133" s="171" t="s">
        <v>312</v>
      </c>
      <c r="I133" s="171" t="s">
        <v>312</v>
      </c>
      <c r="J133" s="171" t="s">
        <v>312</v>
      </c>
    </row>
    <row r="134" spans="1:10" ht="90" hidden="1" customHeight="1" x14ac:dyDescent="0.2">
      <c r="A134" s="173" t="s">
        <v>313</v>
      </c>
      <c r="B134" s="44" t="s">
        <v>188</v>
      </c>
      <c r="C134" s="44" t="s">
        <v>314</v>
      </c>
      <c r="D134" s="156" t="s">
        <v>289</v>
      </c>
      <c r="E134" s="174" t="s">
        <v>310</v>
      </c>
      <c r="F134" s="42" t="s">
        <v>315</v>
      </c>
      <c r="G134" s="175" t="s">
        <v>312</v>
      </c>
      <c r="H134" s="171" t="s">
        <v>312</v>
      </c>
      <c r="I134" s="171" t="s">
        <v>312</v>
      </c>
      <c r="J134" s="171" t="s">
        <v>312</v>
      </c>
    </row>
    <row r="135" spans="1:10" ht="90" hidden="1" customHeight="1" x14ac:dyDescent="0.2">
      <c r="A135" s="127" t="s">
        <v>212</v>
      </c>
      <c r="B135" s="42" t="s">
        <v>188</v>
      </c>
      <c r="C135" s="44" t="s">
        <v>316</v>
      </c>
      <c r="D135" s="156" t="s">
        <v>289</v>
      </c>
      <c r="E135" s="174" t="s">
        <v>310</v>
      </c>
      <c r="F135" s="42" t="s">
        <v>315</v>
      </c>
      <c r="G135" s="175" t="s">
        <v>246</v>
      </c>
      <c r="H135" s="171" t="s">
        <v>312</v>
      </c>
      <c r="I135" s="171" t="s">
        <v>312</v>
      </c>
      <c r="J135" s="171" t="s">
        <v>312</v>
      </c>
    </row>
    <row r="136" spans="1:10" ht="90" hidden="1" customHeight="1" x14ac:dyDescent="0.2">
      <c r="A136" s="138" t="s">
        <v>214</v>
      </c>
      <c r="B136" s="42" t="s">
        <v>188</v>
      </c>
      <c r="C136" s="44" t="s">
        <v>317</v>
      </c>
      <c r="D136" s="156" t="s">
        <v>289</v>
      </c>
      <c r="E136" s="174" t="s">
        <v>310</v>
      </c>
      <c r="F136" s="42" t="s">
        <v>315</v>
      </c>
      <c r="G136" s="175" t="s">
        <v>247</v>
      </c>
      <c r="H136" s="176" t="s">
        <v>312</v>
      </c>
      <c r="I136" s="176" t="s">
        <v>312</v>
      </c>
      <c r="J136" s="176" t="s">
        <v>312</v>
      </c>
    </row>
    <row r="137" spans="1:10" ht="90" hidden="1" customHeight="1" x14ac:dyDescent="0.2">
      <c r="A137" s="53" t="s">
        <v>217</v>
      </c>
      <c r="B137" s="42" t="s">
        <v>188</v>
      </c>
      <c r="C137" s="44" t="s">
        <v>318</v>
      </c>
      <c r="D137" s="156" t="s">
        <v>289</v>
      </c>
      <c r="E137" s="174" t="s">
        <v>319</v>
      </c>
      <c r="F137" s="42" t="s">
        <v>315</v>
      </c>
      <c r="G137" s="175" t="s">
        <v>248</v>
      </c>
      <c r="H137" s="177" t="s">
        <v>312</v>
      </c>
      <c r="I137" s="177" t="s">
        <v>312</v>
      </c>
      <c r="J137" s="177" t="s">
        <v>312</v>
      </c>
    </row>
    <row r="138" spans="1:10" ht="90" hidden="1" customHeight="1" x14ac:dyDescent="0.2">
      <c r="A138" s="51" t="s">
        <v>320</v>
      </c>
      <c r="B138" s="42" t="s">
        <v>188</v>
      </c>
      <c r="C138" s="44" t="s">
        <v>321</v>
      </c>
      <c r="D138" s="156" t="s">
        <v>289</v>
      </c>
      <c r="E138" s="174" t="s">
        <v>322</v>
      </c>
      <c r="F138" s="42" t="s">
        <v>323</v>
      </c>
      <c r="G138" s="178" t="s">
        <v>312</v>
      </c>
      <c r="H138" s="176" t="s">
        <v>312</v>
      </c>
      <c r="I138" s="176" t="s">
        <v>312</v>
      </c>
      <c r="J138" s="176" t="s">
        <v>312</v>
      </c>
    </row>
    <row r="139" spans="1:10" ht="90" hidden="1" customHeight="1" x14ac:dyDescent="0.2">
      <c r="A139" s="127" t="s">
        <v>212</v>
      </c>
      <c r="B139" s="42" t="s">
        <v>188</v>
      </c>
      <c r="C139" s="44" t="s">
        <v>324</v>
      </c>
      <c r="D139" s="156" t="s">
        <v>289</v>
      </c>
      <c r="E139" s="174" t="s">
        <v>322</v>
      </c>
      <c r="F139" s="42" t="s">
        <v>323</v>
      </c>
      <c r="G139" s="178" t="s">
        <v>246</v>
      </c>
      <c r="H139" s="176" t="s">
        <v>312</v>
      </c>
      <c r="I139" s="176" t="s">
        <v>312</v>
      </c>
      <c r="J139" s="176" t="s">
        <v>312</v>
      </c>
    </row>
    <row r="140" spans="1:10" ht="90" hidden="1" customHeight="1" x14ac:dyDescent="0.2">
      <c r="A140" s="128" t="s">
        <v>214</v>
      </c>
      <c r="B140" s="44" t="s">
        <v>188</v>
      </c>
      <c r="C140" s="44" t="s">
        <v>325</v>
      </c>
      <c r="D140" s="156" t="s">
        <v>289</v>
      </c>
      <c r="E140" s="174" t="s">
        <v>322</v>
      </c>
      <c r="F140" s="42" t="s">
        <v>323</v>
      </c>
      <c r="G140" s="178" t="s">
        <v>247</v>
      </c>
      <c r="H140" s="176" t="s">
        <v>312</v>
      </c>
      <c r="I140" s="176" t="s">
        <v>312</v>
      </c>
      <c r="J140" s="176" t="s">
        <v>312</v>
      </c>
    </row>
    <row r="141" spans="1:10" ht="90" hidden="1" customHeight="1" x14ac:dyDescent="0.2">
      <c r="A141" s="53" t="s">
        <v>217</v>
      </c>
      <c r="B141" s="42" t="s">
        <v>188</v>
      </c>
      <c r="C141" s="44" t="s">
        <v>326</v>
      </c>
      <c r="D141" s="156" t="s">
        <v>289</v>
      </c>
      <c r="E141" s="174" t="s">
        <v>322</v>
      </c>
      <c r="F141" s="42" t="s">
        <v>323</v>
      </c>
      <c r="G141" s="178" t="s">
        <v>248</v>
      </c>
      <c r="H141" s="179" t="s">
        <v>312</v>
      </c>
      <c r="I141" s="179" t="s">
        <v>312</v>
      </c>
      <c r="J141" s="171">
        <v>0</v>
      </c>
    </row>
    <row r="142" spans="1:10" ht="12.4" customHeight="1" x14ac:dyDescent="0.2">
      <c r="A142" s="51" t="s">
        <v>294</v>
      </c>
      <c r="B142" s="44" t="s">
        <v>188</v>
      </c>
      <c r="C142" s="44" t="s">
        <v>287</v>
      </c>
      <c r="D142" s="44" t="s">
        <v>250</v>
      </c>
      <c r="E142" s="114" t="s">
        <v>193</v>
      </c>
      <c r="F142" s="44" t="s">
        <v>327</v>
      </c>
      <c r="G142" s="115"/>
      <c r="H142" s="180">
        <f>SUM(H143+H151+H147)</f>
        <v>761505.76</v>
      </c>
      <c r="I142" s="176">
        <f>SUM(I143+I151+I147)</f>
        <v>443556</v>
      </c>
      <c r="J142" s="171">
        <f>SUM(J143+J151+J147)</f>
        <v>561793</v>
      </c>
    </row>
    <row r="143" spans="1:10" ht="25.15" customHeight="1" x14ac:dyDescent="0.2">
      <c r="A143" s="51" t="s">
        <v>328</v>
      </c>
      <c r="B143" s="44" t="s">
        <v>188</v>
      </c>
      <c r="C143" s="44" t="s">
        <v>287</v>
      </c>
      <c r="D143" s="44" t="s">
        <v>250</v>
      </c>
      <c r="E143" s="114" t="s">
        <v>329</v>
      </c>
      <c r="F143" s="44" t="s">
        <v>327</v>
      </c>
      <c r="G143" s="115"/>
      <c r="H143" s="180">
        <f t="shared" ref="H143:J145" si="24">SUM(H144)</f>
        <v>357463.76</v>
      </c>
      <c r="I143" s="176">
        <f t="shared" si="24"/>
        <v>39514</v>
      </c>
      <c r="J143" s="171">
        <f t="shared" si="24"/>
        <v>157751</v>
      </c>
    </row>
    <row r="144" spans="1:10" ht="25.9" customHeight="1" x14ac:dyDescent="0.2">
      <c r="A144" s="127" t="s">
        <v>212</v>
      </c>
      <c r="B144" s="42" t="s">
        <v>188</v>
      </c>
      <c r="C144" s="42" t="s">
        <v>287</v>
      </c>
      <c r="D144" s="143" t="s">
        <v>269</v>
      </c>
      <c r="E144" s="144" t="s">
        <v>330</v>
      </c>
      <c r="F144" s="42" t="s">
        <v>327</v>
      </c>
      <c r="G144" s="181" t="s">
        <v>246</v>
      </c>
      <c r="H144" s="182">
        <f t="shared" si="24"/>
        <v>357463.76</v>
      </c>
      <c r="I144" s="179">
        <f t="shared" si="24"/>
        <v>39514</v>
      </c>
      <c r="J144" s="177">
        <f t="shared" si="24"/>
        <v>157751</v>
      </c>
    </row>
    <row r="145" spans="1:10" ht="25.9" customHeight="1" x14ac:dyDescent="0.2">
      <c r="A145" s="128" t="s">
        <v>214</v>
      </c>
      <c r="B145" s="42" t="s">
        <v>188</v>
      </c>
      <c r="C145" s="42" t="s">
        <v>287</v>
      </c>
      <c r="D145" s="143" t="s">
        <v>269</v>
      </c>
      <c r="E145" s="144" t="s">
        <v>330</v>
      </c>
      <c r="F145" s="42" t="s">
        <v>327</v>
      </c>
      <c r="G145" s="181" t="s">
        <v>247</v>
      </c>
      <c r="H145" s="182">
        <f t="shared" si="24"/>
        <v>357463.76</v>
      </c>
      <c r="I145" s="179">
        <f t="shared" si="24"/>
        <v>39514</v>
      </c>
      <c r="J145" s="179">
        <f t="shared" si="24"/>
        <v>157751</v>
      </c>
    </row>
    <row r="146" spans="1:10" ht="25.9" customHeight="1" x14ac:dyDescent="0.2">
      <c r="A146" s="53" t="s">
        <v>217</v>
      </c>
      <c r="B146" s="42" t="s">
        <v>188</v>
      </c>
      <c r="C146" s="42" t="s">
        <v>287</v>
      </c>
      <c r="D146" s="143" t="s">
        <v>269</v>
      </c>
      <c r="E146" s="144" t="s">
        <v>330</v>
      </c>
      <c r="F146" s="42" t="s">
        <v>327</v>
      </c>
      <c r="G146" s="121">
        <v>244</v>
      </c>
      <c r="H146" s="182">
        <f>40000+11279+392906.76-33000+1000+60000-15600-133322+34200</f>
        <v>357463.76</v>
      </c>
      <c r="I146" s="137">
        <f>40579-1065</f>
        <v>39514</v>
      </c>
      <c r="J146" s="177">
        <v>157751</v>
      </c>
    </row>
    <row r="147" spans="1:10" ht="25.9" customHeight="1" x14ac:dyDescent="0.2">
      <c r="A147" s="183" t="s">
        <v>331</v>
      </c>
      <c r="B147" s="44" t="s">
        <v>188</v>
      </c>
      <c r="C147" s="44" t="s">
        <v>287</v>
      </c>
      <c r="D147" s="140" t="s">
        <v>269</v>
      </c>
      <c r="E147" s="141"/>
      <c r="F147" s="44" t="s">
        <v>332</v>
      </c>
      <c r="G147" s="115"/>
      <c r="H147" s="176">
        <f>H148</f>
        <v>400000</v>
      </c>
      <c r="I147" s="139">
        <f t="shared" ref="I147:J149" si="25">I148</f>
        <v>400000</v>
      </c>
      <c r="J147" s="171">
        <f t="shared" si="25"/>
        <v>400000</v>
      </c>
    </row>
    <row r="148" spans="1:10" ht="25.9" customHeight="1" x14ac:dyDescent="0.2">
      <c r="A148" s="127" t="s">
        <v>212</v>
      </c>
      <c r="B148" s="42" t="s">
        <v>188</v>
      </c>
      <c r="C148" s="42" t="s">
        <v>287</v>
      </c>
      <c r="D148" s="143" t="s">
        <v>269</v>
      </c>
      <c r="E148" s="144"/>
      <c r="F148" s="42" t="s">
        <v>332</v>
      </c>
      <c r="G148" s="121">
        <v>200</v>
      </c>
      <c r="H148" s="179">
        <f>H149</f>
        <v>400000</v>
      </c>
      <c r="I148" s="137">
        <f t="shared" si="25"/>
        <v>400000</v>
      </c>
      <c r="J148" s="177">
        <f t="shared" si="25"/>
        <v>400000</v>
      </c>
    </row>
    <row r="149" spans="1:10" ht="25.9" customHeight="1" x14ac:dyDescent="0.2">
      <c r="A149" s="128" t="s">
        <v>214</v>
      </c>
      <c r="B149" s="42" t="s">
        <v>188</v>
      </c>
      <c r="C149" s="42" t="s">
        <v>287</v>
      </c>
      <c r="D149" s="143" t="s">
        <v>269</v>
      </c>
      <c r="E149" s="144"/>
      <c r="F149" s="42" t="s">
        <v>332</v>
      </c>
      <c r="G149" s="121">
        <v>240</v>
      </c>
      <c r="H149" s="179">
        <f>H150</f>
        <v>400000</v>
      </c>
      <c r="I149" s="137">
        <f t="shared" si="25"/>
        <v>400000</v>
      </c>
      <c r="J149" s="177">
        <f t="shared" si="25"/>
        <v>400000</v>
      </c>
    </row>
    <row r="150" spans="1:10" ht="25.9" customHeight="1" x14ac:dyDescent="0.2">
      <c r="A150" s="53" t="s">
        <v>217</v>
      </c>
      <c r="B150" s="42" t="s">
        <v>188</v>
      </c>
      <c r="C150" s="42" t="s">
        <v>287</v>
      </c>
      <c r="D150" s="143" t="s">
        <v>269</v>
      </c>
      <c r="E150" s="144"/>
      <c r="F150" s="42" t="s">
        <v>332</v>
      </c>
      <c r="G150" s="121">
        <v>244</v>
      </c>
      <c r="H150" s="179">
        <f>200000+200000</f>
        <v>400000</v>
      </c>
      <c r="I150" s="137">
        <f>200000+200000</f>
        <v>400000</v>
      </c>
      <c r="J150" s="177">
        <v>400000</v>
      </c>
    </row>
    <row r="151" spans="1:10" ht="37.9" customHeight="1" x14ac:dyDescent="0.2">
      <c r="A151" s="154" t="s">
        <v>313</v>
      </c>
      <c r="B151" s="44" t="s">
        <v>188</v>
      </c>
      <c r="C151" s="44" t="s">
        <v>287</v>
      </c>
      <c r="D151" s="44" t="s">
        <v>250</v>
      </c>
      <c r="E151" s="114"/>
      <c r="F151" s="44" t="s">
        <v>332</v>
      </c>
      <c r="G151" s="115"/>
      <c r="H151" s="176">
        <f>H152</f>
        <v>4042</v>
      </c>
      <c r="I151" s="139">
        <f>I152</f>
        <v>4042</v>
      </c>
      <c r="J151" s="176">
        <f>J152</f>
        <v>4042</v>
      </c>
    </row>
    <row r="152" spans="1:10" ht="25.9" customHeight="1" x14ac:dyDescent="0.2">
      <c r="A152" s="127" t="s">
        <v>212</v>
      </c>
      <c r="B152" s="42" t="s">
        <v>188</v>
      </c>
      <c r="C152" s="42" t="s">
        <v>287</v>
      </c>
      <c r="D152" s="42" t="s">
        <v>250</v>
      </c>
      <c r="E152" s="120" t="s">
        <v>329</v>
      </c>
      <c r="F152" s="42" t="s">
        <v>332</v>
      </c>
      <c r="G152" s="121">
        <v>200</v>
      </c>
      <c r="H152" s="179">
        <f t="shared" ref="H152:J153" si="26">SUM(H153)</f>
        <v>4042</v>
      </c>
      <c r="I152" s="137">
        <f t="shared" si="26"/>
        <v>4042</v>
      </c>
      <c r="J152" s="179">
        <f t="shared" si="26"/>
        <v>4042</v>
      </c>
    </row>
    <row r="153" spans="1:10" ht="25.9" customHeight="1" x14ac:dyDescent="0.2">
      <c r="A153" s="128" t="s">
        <v>214</v>
      </c>
      <c r="B153" s="42" t="s">
        <v>188</v>
      </c>
      <c r="C153" s="42" t="s">
        <v>287</v>
      </c>
      <c r="D153" s="42" t="s">
        <v>250</v>
      </c>
      <c r="E153" s="120" t="s">
        <v>329</v>
      </c>
      <c r="F153" s="42" t="s">
        <v>332</v>
      </c>
      <c r="G153" s="121">
        <v>240</v>
      </c>
      <c r="H153" s="179">
        <f t="shared" si="26"/>
        <v>4042</v>
      </c>
      <c r="I153" s="137">
        <f t="shared" si="26"/>
        <v>4042</v>
      </c>
      <c r="J153" s="179">
        <f t="shared" si="26"/>
        <v>4042</v>
      </c>
    </row>
    <row r="154" spans="1:10" ht="25.9" customHeight="1" x14ac:dyDescent="0.2">
      <c r="A154" s="53" t="s">
        <v>217</v>
      </c>
      <c r="B154" s="42" t="s">
        <v>188</v>
      </c>
      <c r="C154" s="42" t="s">
        <v>287</v>
      </c>
      <c r="D154" s="42" t="s">
        <v>250</v>
      </c>
      <c r="E154" s="120" t="s">
        <v>329</v>
      </c>
      <c r="F154" s="42" t="s">
        <v>332</v>
      </c>
      <c r="G154" s="121">
        <v>244</v>
      </c>
      <c r="H154" s="179">
        <f>2021+2021</f>
        <v>4042</v>
      </c>
      <c r="I154" s="137">
        <v>4042</v>
      </c>
      <c r="J154" s="179">
        <v>4042</v>
      </c>
    </row>
    <row r="155" spans="1:10" ht="15.6" hidden="1" customHeight="1" x14ac:dyDescent="0.2">
      <c r="A155" s="51" t="s">
        <v>333</v>
      </c>
      <c r="B155" s="44" t="s">
        <v>188</v>
      </c>
      <c r="C155" s="44">
        <v>11</v>
      </c>
      <c r="D155" s="140" t="s">
        <v>289</v>
      </c>
      <c r="E155" s="114"/>
      <c r="F155" s="44" t="s">
        <v>334</v>
      </c>
      <c r="G155" s="115"/>
      <c r="H155" s="176">
        <f>SUM(H160+H156)</f>
        <v>0</v>
      </c>
      <c r="I155" s="139">
        <f>SUM(I160+I156)</f>
        <v>0</v>
      </c>
      <c r="J155" s="176">
        <f>SUM(J160+J156)</f>
        <v>0</v>
      </c>
    </row>
    <row r="156" spans="1:10" ht="25.9" hidden="1" customHeight="1" x14ac:dyDescent="0.2">
      <c r="A156" s="51" t="s">
        <v>331</v>
      </c>
      <c r="B156" s="44" t="s">
        <v>188</v>
      </c>
      <c r="C156" s="44">
        <v>11</v>
      </c>
      <c r="D156" s="140" t="s">
        <v>289</v>
      </c>
      <c r="E156" s="114"/>
      <c r="F156" s="44" t="s">
        <v>335</v>
      </c>
      <c r="G156" s="115"/>
      <c r="H156" s="176">
        <f t="shared" ref="H156:J158" si="27">SUM(H157)</f>
        <v>0</v>
      </c>
      <c r="I156" s="139">
        <f t="shared" si="27"/>
        <v>0</v>
      </c>
      <c r="J156" s="176">
        <f t="shared" si="27"/>
        <v>0</v>
      </c>
    </row>
    <row r="157" spans="1:10" ht="25.9" hidden="1" customHeight="1" x14ac:dyDescent="0.2">
      <c r="A157" s="53" t="s">
        <v>212</v>
      </c>
      <c r="B157" s="42" t="s">
        <v>188</v>
      </c>
      <c r="C157" s="42">
        <v>11</v>
      </c>
      <c r="D157" s="143" t="s">
        <v>289</v>
      </c>
      <c r="E157" s="120"/>
      <c r="F157" s="42" t="s">
        <v>335</v>
      </c>
      <c r="G157" s="121">
        <v>200</v>
      </c>
      <c r="H157" s="179">
        <f t="shared" si="27"/>
        <v>0</v>
      </c>
      <c r="I157" s="137">
        <f t="shared" si="27"/>
        <v>0</v>
      </c>
      <c r="J157" s="179">
        <f t="shared" si="27"/>
        <v>0</v>
      </c>
    </row>
    <row r="158" spans="1:10" ht="25.9" hidden="1" customHeight="1" x14ac:dyDescent="0.2">
      <c r="A158" s="53" t="s">
        <v>214</v>
      </c>
      <c r="B158" s="42" t="s">
        <v>188</v>
      </c>
      <c r="C158" s="42">
        <v>11</v>
      </c>
      <c r="D158" s="143" t="s">
        <v>289</v>
      </c>
      <c r="E158" s="120"/>
      <c r="F158" s="42" t="s">
        <v>335</v>
      </c>
      <c r="G158" s="121">
        <v>240</v>
      </c>
      <c r="H158" s="179">
        <f t="shared" si="27"/>
        <v>0</v>
      </c>
      <c r="I158" s="137">
        <f t="shared" si="27"/>
        <v>0</v>
      </c>
      <c r="J158" s="179">
        <f t="shared" si="27"/>
        <v>0</v>
      </c>
    </row>
    <row r="159" spans="1:10" ht="25.9" hidden="1" customHeight="1" x14ac:dyDescent="0.2">
      <c r="A159" s="53" t="s">
        <v>217</v>
      </c>
      <c r="B159" s="42" t="s">
        <v>188</v>
      </c>
      <c r="C159" s="42">
        <v>11</v>
      </c>
      <c r="D159" s="143" t="s">
        <v>289</v>
      </c>
      <c r="E159" s="120"/>
      <c r="F159" s="42" t="s">
        <v>335</v>
      </c>
      <c r="G159" s="121">
        <v>244</v>
      </c>
      <c r="H159" s="134">
        <v>0</v>
      </c>
      <c r="I159" s="134">
        <v>0</v>
      </c>
      <c r="J159" s="179">
        <v>0</v>
      </c>
    </row>
    <row r="160" spans="1:10" ht="25.9" hidden="1" customHeight="1" x14ac:dyDescent="0.2">
      <c r="A160" s="51" t="s">
        <v>313</v>
      </c>
      <c r="B160" s="44" t="s">
        <v>188</v>
      </c>
      <c r="C160" s="44">
        <v>11</v>
      </c>
      <c r="D160" s="140" t="s">
        <v>289</v>
      </c>
      <c r="E160" s="114"/>
      <c r="F160" s="44" t="s">
        <v>335</v>
      </c>
      <c r="G160" s="115"/>
      <c r="H160" s="167">
        <f t="shared" ref="H160:J162" si="28">SUM(H161)</f>
        <v>0</v>
      </c>
      <c r="I160" s="167">
        <f t="shared" si="28"/>
        <v>0</v>
      </c>
      <c r="J160" s="176">
        <f t="shared" si="28"/>
        <v>0</v>
      </c>
    </row>
    <row r="161" spans="1:10" ht="25.9" hidden="1" customHeight="1" x14ac:dyDescent="0.2">
      <c r="A161" s="53" t="s">
        <v>212</v>
      </c>
      <c r="B161" s="42" t="s">
        <v>188</v>
      </c>
      <c r="C161" s="42">
        <v>11</v>
      </c>
      <c r="D161" s="143" t="s">
        <v>289</v>
      </c>
      <c r="E161" s="120"/>
      <c r="F161" s="42" t="s">
        <v>335</v>
      </c>
      <c r="G161" s="121">
        <v>200</v>
      </c>
      <c r="H161" s="179">
        <f t="shared" si="28"/>
        <v>0</v>
      </c>
      <c r="I161" s="137">
        <f t="shared" si="28"/>
        <v>0</v>
      </c>
      <c r="J161" s="179">
        <f t="shared" si="28"/>
        <v>0</v>
      </c>
    </row>
    <row r="162" spans="1:10" ht="25.9" hidden="1" customHeight="1" x14ac:dyDescent="0.2">
      <c r="A162" s="53" t="s">
        <v>214</v>
      </c>
      <c r="B162" s="42" t="s">
        <v>188</v>
      </c>
      <c r="C162" s="42">
        <v>11</v>
      </c>
      <c r="D162" s="143" t="s">
        <v>289</v>
      </c>
      <c r="E162" s="120"/>
      <c r="F162" s="42" t="s">
        <v>335</v>
      </c>
      <c r="G162" s="121">
        <v>240</v>
      </c>
      <c r="H162" s="179">
        <f t="shared" si="28"/>
        <v>0</v>
      </c>
      <c r="I162" s="137">
        <f t="shared" si="28"/>
        <v>0</v>
      </c>
      <c r="J162" s="179">
        <f t="shared" si="28"/>
        <v>0</v>
      </c>
    </row>
    <row r="163" spans="1:10" ht="25.9" hidden="1" customHeight="1" x14ac:dyDescent="0.2">
      <c r="A163" s="53" t="s">
        <v>217</v>
      </c>
      <c r="B163" s="42" t="s">
        <v>188</v>
      </c>
      <c r="C163" s="42">
        <v>11</v>
      </c>
      <c r="D163" s="143" t="s">
        <v>289</v>
      </c>
      <c r="E163" s="120"/>
      <c r="F163" s="42" t="s">
        <v>335</v>
      </c>
      <c r="G163" s="121">
        <v>244</v>
      </c>
      <c r="H163" s="179">
        <v>0</v>
      </c>
      <c r="I163" s="137">
        <v>0</v>
      </c>
      <c r="J163" s="179">
        <v>0</v>
      </c>
    </row>
    <row r="164" spans="1:10" ht="12.4" customHeight="1" x14ac:dyDescent="0.2">
      <c r="A164" s="51" t="s">
        <v>336</v>
      </c>
      <c r="B164" s="44" t="s">
        <v>188</v>
      </c>
      <c r="C164" s="44">
        <v>10</v>
      </c>
      <c r="D164" s="140"/>
      <c r="E164" s="184"/>
      <c r="F164" s="185"/>
      <c r="G164" s="147"/>
      <c r="H164" s="176">
        <f t="shared" ref="H164:J168" si="29">SUM(H165)</f>
        <v>160025</v>
      </c>
      <c r="I164" s="139">
        <f t="shared" si="29"/>
        <v>151770</v>
      </c>
      <c r="J164" s="176">
        <f t="shared" si="29"/>
        <v>123975</v>
      </c>
    </row>
    <row r="165" spans="1:10" ht="12.95" customHeight="1" x14ac:dyDescent="0.2">
      <c r="A165" s="53" t="s">
        <v>337</v>
      </c>
      <c r="B165" s="42" t="s">
        <v>188</v>
      </c>
      <c r="C165" s="44">
        <v>10</v>
      </c>
      <c r="D165" s="143" t="s">
        <v>243</v>
      </c>
      <c r="E165" s="186" t="s">
        <v>251</v>
      </c>
      <c r="F165" s="187" t="s">
        <v>338</v>
      </c>
      <c r="G165" s="122"/>
      <c r="H165" s="179">
        <f t="shared" si="29"/>
        <v>160025</v>
      </c>
      <c r="I165" s="137">
        <f t="shared" si="29"/>
        <v>151770</v>
      </c>
      <c r="J165" s="179">
        <f t="shared" si="29"/>
        <v>123975</v>
      </c>
    </row>
    <row r="166" spans="1:10" x14ac:dyDescent="0.2">
      <c r="A166" s="53" t="s">
        <v>339</v>
      </c>
      <c r="B166" s="42" t="s">
        <v>188</v>
      </c>
      <c r="C166" s="44">
        <v>10</v>
      </c>
      <c r="D166" s="143" t="s">
        <v>243</v>
      </c>
      <c r="E166" s="186" t="s">
        <v>340</v>
      </c>
      <c r="F166" s="187" t="s">
        <v>338</v>
      </c>
      <c r="G166" s="122"/>
      <c r="H166" s="179">
        <f t="shared" si="29"/>
        <v>160025</v>
      </c>
      <c r="I166" s="137">
        <f t="shared" si="29"/>
        <v>151770</v>
      </c>
      <c r="J166" s="179">
        <f t="shared" si="29"/>
        <v>123975</v>
      </c>
    </row>
    <row r="167" spans="1:10" ht="12.95" customHeight="1" x14ac:dyDescent="0.2">
      <c r="A167" s="53" t="s">
        <v>219</v>
      </c>
      <c r="B167" s="42" t="s">
        <v>188</v>
      </c>
      <c r="C167" s="44">
        <v>10</v>
      </c>
      <c r="D167" s="143" t="s">
        <v>243</v>
      </c>
      <c r="E167" s="186" t="s">
        <v>340</v>
      </c>
      <c r="F167" s="187" t="s">
        <v>338</v>
      </c>
      <c r="G167" s="122" t="s">
        <v>341</v>
      </c>
      <c r="H167" s="179">
        <f t="shared" si="29"/>
        <v>160025</v>
      </c>
      <c r="I167" s="137">
        <f t="shared" si="29"/>
        <v>151770</v>
      </c>
      <c r="J167" s="179">
        <f t="shared" si="29"/>
        <v>123975</v>
      </c>
    </row>
    <row r="168" spans="1:10" ht="25.9" customHeight="1" x14ac:dyDescent="0.2">
      <c r="A168" s="53" t="s">
        <v>342</v>
      </c>
      <c r="B168" s="42" t="s">
        <v>188</v>
      </c>
      <c r="C168" s="44">
        <v>10</v>
      </c>
      <c r="D168" s="143" t="s">
        <v>243</v>
      </c>
      <c r="E168" s="186" t="s">
        <v>340</v>
      </c>
      <c r="F168" s="187" t="s">
        <v>338</v>
      </c>
      <c r="G168" s="122" t="s">
        <v>343</v>
      </c>
      <c r="H168" s="179">
        <f t="shared" si="29"/>
        <v>160025</v>
      </c>
      <c r="I168" s="137">
        <f t="shared" si="29"/>
        <v>151770</v>
      </c>
      <c r="J168" s="137">
        <f t="shared" si="29"/>
        <v>123975</v>
      </c>
    </row>
    <row r="169" spans="1:10" ht="25.5" x14ac:dyDescent="0.2">
      <c r="A169" s="53" t="s">
        <v>344</v>
      </c>
      <c r="B169" s="143" t="s">
        <v>188</v>
      </c>
      <c r="C169" s="44">
        <v>10</v>
      </c>
      <c r="D169" s="143" t="s">
        <v>243</v>
      </c>
      <c r="E169" s="186" t="s">
        <v>340</v>
      </c>
      <c r="F169" s="187" t="s">
        <v>338</v>
      </c>
      <c r="G169" s="122" t="s">
        <v>345</v>
      </c>
      <c r="H169" s="179">
        <f>163404-11400+8021</f>
        <v>160025</v>
      </c>
      <c r="I169" s="137">
        <v>151770</v>
      </c>
      <c r="J169" s="137">
        <v>123975</v>
      </c>
    </row>
    <row r="170" spans="1:10" ht="25.5" x14ac:dyDescent="0.2">
      <c r="A170" s="51" t="s">
        <v>346</v>
      </c>
      <c r="B170" s="140" t="s">
        <v>188</v>
      </c>
      <c r="C170" s="185">
        <v>14</v>
      </c>
      <c r="D170" s="140" t="s">
        <v>259</v>
      </c>
      <c r="E170" s="185"/>
      <c r="F170" s="115"/>
      <c r="G170" s="122"/>
      <c r="H170" s="176">
        <f t="shared" ref="H170:J173" si="30">SUM(H171)</f>
        <v>48000</v>
      </c>
      <c r="I170" s="176">
        <f t="shared" si="30"/>
        <v>0</v>
      </c>
      <c r="J170" s="176">
        <f t="shared" si="30"/>
        <v>0</v>
      </c>
    </row>
    <row r="171" spans="1:10" ht="25.5" x14ac:dyDescent="0.2">
      <c r="A171" s="188" t="s">
        <v>347</v>
      </c>
      <c r="B171" s="140" t="s">
        <v>188</v>
      </c>
      <c r="C171" s="44">
        <v>14</v>
      </c>
      <c r="D171" s="140" t="s">
        <v>269</v>
      </c>
      <c r="E171" s="185" t="s">
        <v>348</v>
      </c>
      <c r="F171" s="184" t="s">
        <v>349</v>
      </c>
      <c r="G171" s="185"/>
      <c r="H171" s="176">
        <f t="shared" si="30"/>
        <v>48000</v>
      </c>
      <c r="I171" s="139">
        <f t="shared" si="30"/>
        <v>0</v>
      </c>
      <c r="J171" s="139">
        <f t="shared" si="30"/>
        <v>0</v>
      </c>
    </row>
    <row r="172" spans="1:10" ht="25.5" x14ac:dyDescent="0.2">
      <c r="A172" s="189" t="s">
        <v>350</v>
      </c>
      <c r="B172" s="143" t="s">
        <v>188</v>
      </c>
      <c r="C172" s="42">
        <v>14</v>
      </c>
      <c r="D172" s="143" t="s">
        <v>269</v>
      </c>
      <c r="E172" s="190" t="s">
        <v>351</v>
      </c>
      <c r="F172" s="190" t="s">
        <v>352</v>
      </c>
      <c r="G172" s="187"/>
      <c r="H172" s="179">
        <f t="shared" si="30"/>
        <v>48000</v>
      </c>
      <c r="I172" s="137">
        <f t="shared" si="30"/>
        <v>0</v>
      </c>
      <c r="J172" s="137">
        <f t="shared" si="30"/>
        <v>0</v>
      </c>
    </row>
    <row r="173" spans="1:10" x14ac:dyDescent="0.2">
      <c r="A173" s="47" t="s">
        <v>353</v>
      </c>
      <c r="B173" s="122" t="s">
        <v>188</v>
      </c>
      <c r="C173" s="42">
        <v>14</v>
      </c>
      <c r="D173" s="143" t="s">
        <v>269</v>
      </c>
      <c r="E173" s="186" t="s">
        <v>351</v>
      </c>
      <c r="F173" s="186" t="s">
        <v>352</v>
      </c>
      <c r="G173" s="187">
        <v>500</v>
      </c>
      <c r="H173" s="179">
        <f t="shared" si="30"/>
        <v>48000</v>
      </c>
      <c r="I173" s="137">
        <f t="shared" si="30"/>
        <v>0</v>
      </c>
      <c r="J173" s="137">
        <f t="shared" si="30"/>
        <v>0</v>
      </c>
    </row>
    <row r="174" spans="1:10" ht="16.149999999999999" customHeight="1" x14ac:dyDescent="0.2">
      <c r="A174" s="191" t="s">
        <v>354</v>
      </c>
      <c r="B174" s="160" t="s">
        <v>188</v>
      </c>
      <c r="C174" s="131">
        <v>14</v>
      </c>
      <c r="D174" s="160" t="s">
        <v>269</v>
      </c>
      <c r="E174" s="132" t="s">
        <v>351</v>
      </c>
      <c r="F174" s="132" t="s">
        <v>352</v>
      </c>
      <c r="G174" s="131">
        <v>540</v>
      </c>
      <c r="H174" s="134">
        <f>15000+33000</f>
        <v>48000</v>
      </c>
      <c r="I174" s="134">
        <v>0</v>
      </c>
      <c r="J174" s="134">
        <v>0</v>
      </c>
    </row>
    <row r="175" spans="1:10" ht="27" customHeight="1" x14ac:dyDescent="0.2">
      <c r="A175" s="192" t="s">
        <v>400</v>
      </c>
      <c r="B175" s="193" t="s">
        <v>188</v>
      </c>
      <c r="C175" s="163">
        <v>13</v>
      </c>
      <c r="D175" s="193" t="s">
        <v>259</v>
      </c>
      <c r="E175" s="164"/>
      <c r="F175" s="163"/>
      <c r="G175" s="194">
        <v>700</v>
      </c>
      <c r="H175" s="167">
        <f>SUM(H176)</f>
        <v>0</v>
      </c>
      <c r="I175" s="167">
        <f>SUM(I176)</f>
        <v>1000</v>
      </c>
      <c r="J175" s="167">
        <f>SUM(J176)</f>
        <v>1000</v>
      </c>
    </row>
    <row r="176" spans="1:10" ht="16.149999999999999" customHeight="1" x14ac:dyDescent="0.2">
      <c r="A176" s="192" t="s">
        <v>355</v>
      </c>
      <c r="B176" s="193" t="s">
        <v>188</v>
      </c>
      <c r="C176" s="163">
        <v>13</v>
      </c>
      <c r="D176" s="193" t="s">
        <v>243</v>
      </c>
      <c r="E176" s="164"/>
      <c r="F176" s="163" t="s">
        <v>356</v>
      </c>
      <c r="G176" s="194">
        <v>730</v>
      </c>
      <c r="H176" s="167">
        <v>0</v>
      </c>
      <c r="I176" s="167">
        <v>1000</v>
      </c>
      <c r="J176" s="167">
        <v>1000</v>
      </c>
    </row>
    <row r="177" spans="1:10" ht="16.149999999999999" hidden="1" customHeight="1" x14ac:dyDescent="0.2">
      <c r="A177" s="53"/>
      <c r="B177" s="143"/>
      <c r="C177" s="187"/>
      <c r="D177" s="143"/>
      <c r="E177" s="186"/>
      <c r="F177" s="187"/>
      <c r="G177" s="122"/>
      <c r="H177" s="176"/>
      <c r="I177" s="195"/>
      <c r="J177" s="195"/>
    </row>
    <row r="178" spans="1:10" ht="20.45" customHeight="1" x14ac:dyDescent="0.2">
      <c r="A178" s="51" t="s">
        <v>357</v>
      </c>
      <c r="B178" s="140" t="s">
        <v>358</v>
      </c>
      <c r="C178" s="185" t="s">
        <v>359</v>
      </c>
      <c r="D178" s="196" t="s">
        <v>259</v>
      </c>
      <c r="E178" s="186"/>
      <c r="F178" s="140"/>
      <c r="G178" s="118"/>
      <c r="H178" s="117">
        <f>SUM(H179+H217)</f>
        <v>3427956</v>
      </c>
      <c r="I178" s="117">
        <f t="shared" ref="I178:J178" si="31">SUM(I179+I217)</f>
        <v>2638032</v>
      </c>
      <c r="J178" s="117">
        <f t="shared" si="31"/>
        <v>2480893</v>
      </c>
    </row>
    <row r="179" spans="1:10" x14ac:dyDescent="0.2">
      <c r="A179" s="51" t="s">
        <v>360</v>
      </c>
      <c r="B179" s="140" t="s">
        <v>358</v>
      </c>
      <c r="C179" s="185" t="s">
        <v>359</v>
      </c>
      <c r="D179" s="185" t="s">
        <v>190</v>
      </c>
      <c r="E179" s="141" t="s">
        <v>361</v>
      </c>
      <c r="F179" s="44" t="s">
        <v>362</v>
      </c>
      <c r="G179" s="118"/>
      <c r="H179" s="117">
        <f>SUM(H180+H207)</f>
        <v>3424956</v>
      </c>
      <c r="I179" s="117">
        <f>SUM(I180+I207)</f>
        <v>2638032</v>
      </c>
      <c r="J179" s="117">
        <f>SUM(J180+J207)</f>
        <v>2480893</v>
      </c>
    </row>
    <row r="180" spans="1:10" x14ac:dyDescent="0.2">
      <c r="A180" s="51" t="s">
        <v>363</v>
      </c>
      <c r="B180" s="143" t="s">
        <v>358</v>
      </c>
      <c r="C180" s="187" t="s">
        <v>359</v>
      </c>
      <c r="D180" s="187" t="s">
        <v>190</v>
      </c>
      <c r="E180" s="120" t="s">
        <v>364</v>
      </c>
      <c r="F180" s="42" t="s">
        <v>365</v>
      </c>
      <c r="G180" s="197"/>
      <c r="H180" s="117">
        <f>SUM(H181+H186)</f>
        <v>2755351</v>
      </c>
      <c r="I180" s="117">
        <f>SUM(I181+I186)</f>
        <v>2181337</v>
      </c>
      <c r="J180" s="117">
        <f>SUM(J181+J186)</f>
        <v>2024198</v>
      </c>
    </row>
    <row r="181" spans="1:10" ht="25.5" x14ac:dyDescent="0.2">
      <c r="A181" s="53" t="s">
        <v>366</v>
      </c>
      <c r="B181" s="143" t="s">
        <v>358</v>
      </c>
      <c r="C181" s="187" t="s">
        <v>359</v>
      </c>
      <c r="D181" s="187" t="s">
        <v>190</v>
      </c>
      <c r="E181" s="120" t="s">
        <v>364</v>
      </c>
      <c r="F181" s="42" t="s">
        <v>367</v>
      </c>
      <c r="G181" s="197"/>
      <c r="H181" s="125">
        <f t="shared" ref="H181:J182" si="32">SUM(H182)</f>
        <v>2234488</v>
      </c>
      <c r="I181" s="125">
        <f t="shared" si="32"/>
        <v>1712604</v>
      </c>
      <c r="J181" s="125">
        <f>SUM(J182)</f>
        <v>1712604</v>
      </c>
    </row>
    <row r="182" spans="1:10" ht="13.15" customHeight="1" x14ac:dyDescent="0.2">
      <c r="A182" s="53" t="s">
        <v>199</v>
      </c>
      <c r="B182" s="143" t="s">
        <v>358</v>
      </c>
      <c r="C182" s="187" t="s">
        <v>359</v>
      </c>
      <c r="D182" s="187" t="s">
        <v>190</v>
      </c>
      <c r="E182" s="120" t="s">
        <v>364</v>
      </c>
      <c r="F182" s="42" t="s">
        <v>367</v>
      </c>
      <c r="G182" s="197">
        <v>100</v>
      </c>
      <c r="H182" s="125">
        <f t="shared" si="32"/>
        <v>2234488</v>
      </c>
      <c r="I182" s="125">
        <f t="shared" si="32"/>
        <v>1712604</v>
      </c>
      <c r="J182" s="125">
        <f t="shared" si="32"/>
        <v>1712604</v>
      </c>
    </row>
    <row r="183" spans="1:10" ht="16.899999999999999" customHeight="1" x14ac:dyDescent="0.2">
      <c r="A183" s="53" t="s">
        <v>368</v>
      </c>
      <c r="B183" s="143" t="s">
        <v>358</v>
      </c>
      <c r="C183" s="187" t="s">
        <v>359</v>
      </c>
      <c r="D183" s="187" t="s">
        <v>190</v>
      </c>
      <c r="E183" s="120" t="s">
        <v>364</v>
      </c>
      <c r="F183" s="42" t="s">
        <v>367</v>
      </c>
      <c r="G183" s="197">
        <v>110</v>
      </c>
      <c r="H183" s="119">
        <f>SUM(H184:H185)</f>
        <v>2234488</v>
      </c>
      <c r="I183" s="119">
        <f>SUM(I184:I185)</f>
        <v>1712604</v>
      </c>
      <c r="J183" s="119">
        <f>SUM(J184:J185)</f>
        <v>1712604</v>
      </c>
    </row>
    <row r="184" spans="1:10" x14ac:dyDescent="0.2">
      <c r="A184" s="198" t="s">
        <v>369</v>
      </c>
      <c r="B184" s="143" t="s">
        <v>358</v>
      </c>
      <c r="C184" s="187" t="s">
        <v>359</v>
      </c>
      <c r="D184" s="187" t="s">
        <v>190</v>
      </c>
      <c r="E184" s="120" t="s">
        <v>364</v>
      </c>
      <c r="F184" s="42" t="s">
        <v>367</v>
      </c>
      <c r="G184" s="197">
        <v>111</v>
      </c>
      <c r="H184" s="123">
        <f>1416197+100000+200000</f>
        <v>1716197</v>
      </c>
      <c r="I184" s="125">
        <v>1315364</v>
      </c>
      <c r="J184" s="123">
        <v>1315364</v>
      </c>
    </row>
    <row r="185" spans="1:10" ht="51" x14ac:dyDescent="0.2">
      <c r="A185" s="150" t="s">
        <v>370</v>
      </c>
      <c r="B185" s="122" t="s">
        <v>358</v>
      </c>
      <c r="C185" s="187" t="s">
        <v>359</v>
      </c>
      <c r="D185" s="187" t="s">
        <v>190</v>
      </c>
      <c r="E185" s="120" t="s">
        <v>364</v>
      </c>
      <c r="F185" s="42" t="s">
        <v>367</v>
      </c>
      <c r="G185" s="197">
        <v>119</v>
      </c>
      <c r="H185" s="123">
        <f>427691+30200+60400</f>
        <v>518291</v>
      </c>
      <c r="I185" s="125">
        <v>397240</v>
      </c>
      <c r="J185" s="123">
        <v>397240</v>
      </c>
    </row>
    <row r="186" spans="1:10" ht="25.5" x14ac:dyDescent="0.2">
      <c r="A186" s="199" t="s">
        <v>371</v>
      </c>
      <c r="B186" s="143" t="s">
        <v>358</v>
      </c>
      <c r="C186" s="187" t="s">
        <v>359</v>
      </c>
      <c r="D186" s="187" t="s">
        <v>190</v>
      </c>
      <c r="E186" s="120" t="s">
        <v>364</v>
      </c>
      <c r="F186" s="42" t="s">
        <v>372</v>
      </c>
      <c r="G186" s="197"/>
      <c r="H186" s="125">
        <f>SUM(H187+H194+H199+H203)</f>
        <v>520863</v>
      </c>
      <c r="I186" s="125">
        <f>SUM(I187+I194+I199+I203)</f>
        <v>468733</v>
      </c>
      <c r="J186" s="125">
        <f>SUM(J187+J194+J199+J203)</f>
        <v>311594</v>
      </c>
    </row>
    <row r="187" spans="1:10" ht="12" customHeight="1" x14ac:dyDescent="0.2">
      <c r="A187" s="127" t="s">
        <v>212</v>
      </c>
      <c r="B187" s="143" t="s">
        <v>358</v>
      </c>
      <c r="C187" s="187" t="s">
        <v>359</v>
      </c>
      <c r="D187" s="187" t="s">
        <v>190</v>
      </c>
      <c r="E187" s="120" t="s">
        <v>364</v>
      </c>
      <c r="F187" s="42" t="s">
        <v>372</v>
      </c>
      <c r="G187" s="200">
        <v>200</v>
      </c>
      <c r="H187" s="125">
        <f>SUM(H188)</f>
        <v>518863</v>
      </c>
      <c r="I187" s="125">
        <f>SUM(I188)</f>
        <v>468733</v>
      </c>
      <c r="J187" s="125">
        <f>SUM(J188)</f>
        <v>311594</v>
      </c>
    </row>
    <row r="188" spans="1:10" ht="27" customHeight="1" x14ac:dyDescent="0.2">
      <c r="A188" s="128" t="s">
        <v>214</v>
      </c>
      <c r="B188" s="143" t="s">
        <v>358</v>
      </c>
      <c r="C188" s="187" t="s">
        <v>359</v>
      </c>
      <c r="D188" s="187" t="s">
        <v>190</v>
      </c>
      <c r="E188" s="120" t="s">
        <v>364</v>
      </c>
      <c r="F188" s="42" t="s">
        <v>372</v>
      </c>
      <c r="G188" s="200">
        <v>240</v>
      </c>
      <c r="H188" s="125">
        <f>SUM(H190+H189+H191)</f>
        <v>518863</v>
      </c>
      <c r="I188" s="125">
        <f>SUM(I190+I189+I191)</f>
        <v>468733</v>
      </c>
      <c r="J188" s="125">
        <f>SUM(J190+J189+J191)</f>
        <v>311594</v>
      </c>
    </row>
    <row r="189" spans="1:10" ht="24.6" customHeight="1" x14ac:dyDescent="0.2">
      <c r="A189" s="53" t="s">
        <v>216</v>
      </c>
      <c r="B189" s="143" t="s">
        <v>358</v>
      </c>
      <c r="C189" s="187" t="s">
        <v>359</v>
      </c>
      <c r="D189" s="187" t="s">
        <v>190</v>
      </c>
      <c r="E189" s="120" t="s">
        <v>364</v>
      </c>
      <c r="F189" s="42" t="s">
        <v>372</v>
      </c>
      <c r="G189" s="200">
        <v>242</v>
      </c>
      <c r="H189" s="125">
        <v>12000</v>
      </c>
      <c r="I189" s="125">
        <v>11146</v>
      </c>
      <c r="J189" s="125">
        <v>9104</v>
      </c>
    </row>
    <row r="190" spans="1:10" ht="11.45" customHeight="1" x14ac:dyDescent="0.2">
      <c r="A190" s="53" t="s">
        <v>217</v>
      </c>
      <c r="B190" s="143" t="s">
        <v>358</v>
      </c>
      <c r="C190" s="187" t="s">
        <v>359</v>
      </c>
      <c r="D190" s="187" t="s">
        <v>190</v>
      </c>
      <c r="E190" s="120" t="s">
        <v>364</v>
      </c>
      <c r="F190" s="42" t="s">
        <v>372</v>
      </c>
      <c r="G190" s="200">
        <v>244</v>
      </c>
      <c r="H190" s="123">
        <v>200000</v>
      </c>
      <c r="I190" s="123">
        <f>185760+51-2038</f>
        <v>183773</v>
      </c>
      <c r="J190" s="125">
        <f>151740-80000-2066</f>
        <v>69674</v>
      </c>
    </row>
    <row r="191" spans="1:10" ht="11.45" customHeight="1" x14ac:dyDescent="0.2">
      <c r="A191" s="53" t="s">
        <v>218</v>
      </c>
      <c r="B191" s="143" t="s">
        <v>358</v>
      </c>
      <c r="C191" s="187" t="s">
        <v>359</v>
      </c>
      <c r="D191" s="187" t="s">
        <v>190</v>
      </c>
      <c r="E191" s="120" t="s">
        <v>364</v>
      </c>
      <c r="F191" s="42" t="s">
        <v>372</v>
      </c>
      <c r="G191" s="200">
        <v>247</v>
      </c>
      <c r="H191" s="123">
        <v>306863</v>
      </c>
      <c r="I191" s="123">
        <v>273814</v>
      </c>
      <c r="J191" s="125">
        <v>232816</v>
      </c>
    </row>
    <row r="192" spans="1:10" ht="25.5" hidden="1" x14ac:dyDescent="0.2">
      <c r="A192" s="53" t="s">
        <v>219</v>
      </c>
      <c r="B192" s="143" t="s">
        <v>358</v>
      </c>
      <c r="C192" s="187" t="s">
        <v>359</v>
      </c>
      <c r="D192" s="187" t="s">
        <v>190</v>
      </c>
      <c r="E192" s="120" t="s">
        <v>364</v>
      </c>
      <c r="F192" s="42" t="s">
        <v>372</v>
      </c>
      <c r="G192" s="200">
        <v>300</v>
      </c>
      <c r="H192" s="125">
        <f>SUM(H193)</f>
        <v>0</v>
      </c>
      <c r="I192" s="125">
        <f>(I193)</f>
        <v>0</v>
      </c>
      <c r="J192" s="125">
        <f>SUM(J193)</f>
        <v>0</v>
      </c>
    </row>
    <row r="193" spans="1:10" hidden="1" x14ac:dyDescent="0.2">
      <c r="A193" s="53" t="s">
        <v>220</v>
      </c>
      <c r="B193" s="143" t="s">
        <v>358</v>
      </c>
      <c r="C193" s="187" t="s">
        <v>359</v>
      </c>
      <c r="D193" s="187" t="s">
        <v>190</v>
      </c>
      <c r="E193" s="120" t="s">
        <v>364</v>
      </c>
      <c r="F193" s="42" t="s">
        <v>372</v>
      </c>
      <c r="G193" s="200">
        <v>350</v>
      </c>
      <c r="H193" s="125">
        <v>0</v>
      </c>
      <c r="I193" s="125">
        <v>0</v>
      </c>
      <c r="J193" s="125">
        <v>0</v>
      </c>
    </row>
    <row r="194" spans="1:10" x14ac:dyDescent="0.2">
      <c r="A194" s="53" t="s">
        <v>221</v>
      </c>
      <c r="B194" s="143" t="s">
        <v>358</v>
      </c>
      <c r="C194" s="187" t="s">
        <v>359</v>
      </c>
      <c r="D194" s="187" t="s">
        <v>190</v>
      </c>
      <c r="E194" s="120" t="s">
        <v>364</v>
      </c>
      <c r="F194" s="42" t="s">
        <v>372</v>
      </c>
      <c r="G194" s="200">
        <v>800</v>
      </c>
      <c r="H194" s="125">
        <f>SUM(H195)</f>
        <v>2000</v>
      </c>
      <c r="I194" s="119">
        <v>0</v>
      </c>
      <c r="J194" s="119">
        <f>SUM(J195)</f>
        <v>0</v>
      </c>
    </row>
    <row r="195" spans="1:10" x14ac:dyDescent="0.2">
      <c r="A195" s="201" t="s">
        <v>222</v>
      </c>
      <c r="B195" s="143" t="s">
        <v>358</v>
      </c>
      <c r="C195" s="187" t="s">
        <v>359</v>
      </c>
      <c r="D195" s="187" t="s">
        <v>190</v>
      </c>
      <c r="E195" s="120" t="s">
        <v>364</v>
      </c>
      <c r="F195" s="42" t="s">
        <v>372</v>
      </c>
      <c r="G195" s="200">
        <v>850</v>
      </c>
      <c r="H195" s="125">
        <f>SUM(H196:H198)</f>
        <v>2000</v>
      </c>
      <c r="I195" s="119">
        <f>SUM(I196:I198)</f>
        <v>0</v>
      </c>
      <c r="J195" s="119">
        <f>SUM(J196:J198)</f>
        <v>0</v>
      </c>
    </row>
    <row r="196" spans="1:10" ht="25.5" hidden="1" x14ac:dyDescent="0.2">
      <c r="A196" s="53" t="s">
        <v>223</v>
      </c>
      <c r="B196" s="143" t="s">
        <v>358</v>
      </c>
      <c r="C196" s="187" t="s">
        <v>359</v>
      </c>
      <c r="D196" s="187" t="s">
        <v>190</v>
      </c>
      <c r="E196" s="120" t="s">
        <v>364</v>
      </c>
      <c r="F196" s="42" t="s">
        <v>372</v>
      </c>
      <c r="G196" s="200">
        <v>851</v>
      </c>
      <c r="H196" s="125">
        <f>SUM(H197)</f>
        <v>0</v>
      </c>
      <c r="I196" s="119">
        <v>0</v>
      </c>
      <c r="J196" s="119">
        <v>0</v>
      </c>
    </row>
    <row r="197" spans="1:10" ht="25.5" hidden="1" x14ac:dyDescent="0.2">
      <c r="A197" s="201" t="s">
        <v>373</v>
      </c>
      <c r="B197" s="143" t="s">
        <v>358</v>
      </c>
      <c r="C197" s="187" t="s">
        <v>359</v>
      </c>
      <c r="D197" s="187" t="s">
        <v>190</v>
      </c>
      <c r="E197" s="120" t="s">
        <v>364</v>
      </c>
      <c r="F197" s="42" t="s">
        <v>372</v>
      </c>
      <c r="G197" s="200">
        <v>852</v>
      </c>
      <c r="H197" s="125">
        <v>0</v>
      </c>
      <c r="I197" s="119">
        <v>0</v>
      </c>
      <c r="J197" s="119">
        <v>0</v>
      </c>
    </row>
    <row r="198" spans="1:10" x14ac:dyDescent="0.2">
      <c r="A198" s="201" t="s">
        <v>374</v>
      </c>
      <c r="B198" s="143" t="s">
        <v>358</v>
      </c>
      <c r="C198" s="187" t="s">
        <v>359</v>
      </c>
      <c r="D198" s="187" t="s">
        <v>190</v>
      </c>
      <c r="E198" s="120" t="s">
        <v>364</v>
      </c>
      <c r="F198" s="42" t="s">
        <v>372</v>
      </c>
      <c r="G198" s="200">
        <v>853</v>
      </c>
      <c r="H198" s="123">
        <v>2000</v>
      </c>
      <c r="I198" s="119">
        <v>0</v>
      </c>
      <c r="J198" s="119">
        <v>0</v>
      </c>
    </row>
    <row r="199" spans="1:10" ht="36" hidden="1" customHeight="1" x14ac:dyDescent="0.2">
      <c r="A199" s="183" t="s">
        <v>331</v>
      </c>
      <c r="B199" s="143" t="s">
        <v>358</v>
      </c>
      <c r="C199" s="187" t="s">
        <v>359</v>
      </c>
      <c r="D199" s="187" t="s">
        <v>190</v>
      </c>
      <c r="E199" s="120"/>
      <c r="F199" s="44" t="s">
        <v>375</v>
      </c>
      <c r="G199" s="200"/>
      <c r="H199" s="113">
        <f t="shared" ref="H199:J201" si="33">SUM(H200)</f>
        <v>0</v>
      </c>
      <c r="I199" s="113">
        <f t="shared" si="33"/>
        <v>0</v>
      </c>
      <c r="J199" s="113">
        <f t="shared" si="33"/>
        <v>0</v>
      </c>
    </row>
    <row r="200" spans="1:10" ht="0.6" hidden="1" customHeight="1" x14ac:dyDescent="0.2">
      <c r="A200" s="127" t="s">
        <v>212</v>
      </c>
      <c r="B200" s="143" t="s">
        <v>358</v>
      </c>
      <c r="C200" s="187" t="s">
        <v>359</v>
      </c>
      <c r="D200" s="187" t="s">
        <v>190</v>
      </c>
      <c r="E200" s="120" t="s">
        <v>364</v>
      </c>
      <c r="F200" s="42" t="s">
        <v>376</v>
      </c>
      <c r="G200" s="200">
        <v>200</v>
      </c>
      <c r="H200" s="125">
        <f t="shared" si="33"/>
        <v>0</v>
      </c>
      <c r="I200" s="125">
        <f t="shared" si="33"/>
        <v>0</v>
      </c>
      <c r="J200" s="125">
        <f t="shared" si="33"/>
        <v>0</v>
      </c>
    </row>
    <row r="201" spans="1:10" ht="38.25" hidden="1" x14ac:dyDescent="0.2">
      <c r="A201" s="128" t="s">
        <v>214</v>
      </c>
      <c r="B201" s="143" t="s">
        <v>358</v>
      </c>
      <c r="C201" s="187" t="s">
        <v>359</v>
      </c>
      <c r="D201" s="187" t="s">
        <v>190</v>
      </c>
      <c r="E201" s="120" t="s">
        <v>364</v>
      </c>
      <c r="F201" s="42" t="s">
        <v>375</v>
      </c>
      <c r="G201" s="200">
        <v>240</v>
      </c>
      <c r="H201" s="125">
        <f t="shared" si="33"/>
        <v>0</v>
      </c>
      <c r="I201" s="125">
        <f t="shared" si="33"/>
        <v>0</v>
      </c>
      <c r="J201" s="125">
        <f t="shared" si="33"/>
        <v>0</v>
      </c>
    </row>
    <row r="202" spans="1:10" ht="38.25" hidden="1" x14ac:dyDescent="0.2">
      <c r="A202" s="53" t="s">
        <v>217</v>
      </c>
      <c r="B202" s="143" t="s">
        <v>358</v>
      </c>
      <c r="C202" s="187" t="s">
        <v>359</v>
      </c>
      <c r="D202" s="187" t="s">
        <v>190</v>
      </c>
      <c r="E202" s="120" t="s">
        <v>364</v>
      </c>
      <c r="F202" s="42" t="s">
        <v>375</v>
      </c>
      <c r="G202" s="200">
        <v>244</v>
      </c>
      <c r="H202" s="125">
        <v>0</v>
      </c>
      <c r="I202" s="125">
        <v>0</v>
      </c>
      <c r="J202" s="125">
        <v>0</v>
      </c>
    </row>
    <row r="203" spans="1:10" ht="38.25" hidden="1" x14ac:dyDescent="0.2">
      <c r="A203" s="154" t="s">
        <v>313</v>
      </c>
      <c r="B203" s="143" t="s">
        <v>358</v>
      </c>
      <c r="C203" s="187" t="s">
        <v>359</v>
      </c>
      <c r="D203" s="187" t="s">
        <v>190</v>
      </c>
      <c r="E203" s="109"/>
      <c r="F203" s="44" t="s">
        <v>375</v>
      </c>
      <c r="G203" s="110"/>
      <c r="H203" s="113">
        <f>SUM(H204)</f>
        <v>0</v>
      </c>
      <c r="I203" s="113">
        <f t="shared" ref="I203:J205" si="34">SUM(I204)</f>
        <v>0</v>
      </c>
      <c r="J203" s="113">
        <f t="shared" si="34"/>
        <v>0</v>
      </c>
    </row>
    <row r="204" spans="1:10" ht="25.5" hidden="1" x14ac:dyDescent="0.2">
      <c r="A204" s="127" t="s">
        <v>212</v>
      </c>
      <c r="B204" s="143" t="s">
        <v>358</v>
      </c>
      <c r="C204" s="187" t="s">
        <v>359</v>
      </c>
      <c r="D204" s="187" t="s">
        <v>190</v>
      </c>
      <c r="E204" s="120" t="s">
        <v>364</v>
      </c>
      <c r="F204" s="42" t="s">
        <v>375</v>
      </c>
      <c r="G204" s="200">
        <v>200</v>
      </c>
      <c r="H204" s="125">
        <f>SUM(H205)</f>
        <v>0</v>
      </c>
      <c r="I204" s="125">
        <f t="shared" si="34"/>
        <v>0</v>
      </c>
      <c r="J204" s="125">
        <f t="shared" si="34"/>
        <v>0</v>
      </c>
    </row>
    <row r="205" spans="1:10" ht="28.9" hidden="1" customHeight="1" x14ac:dyDescent="0.2">
      <c r="A205" s="128" t="s">
        <v>214</v>
      </c>
      <c r="B205" s="143" t="s">
        <v>358</v>
      </c>
      <c r="C205" s="187" t="s">
        <v>359</v>
      </c>
      <c r="D205" s="187" t="s">
        <v>190</v>
      </c>
      <c r="E205" s="120" t="s">
        <v>364</v>
      </c>
      <c r="F205" s="42" t="s">
        <v>375</v>
      </c>
      <c r="G205" s="200">
        <v>240</v>
      </c>
      <c r="H205" s="125">
        <f>SUM(H206)</f>
        <v>0</v>
      </c>
      <c r="I205" s="125">
        <f t="shared" si="34"/>
        <v>0</v>
      </c>
      <c r="J205" s="125">
        <f t="shared" si="34"/>
        <v>0</v>
      </c>
    </row>
    <row r="206" spans="1:10" ht="27" hidden="1" customHeight="1" x14ac:dyDescent="0.2">
      <c r="A206" s="53" t="s">
        <v>217</v>
      </c>
      <c r="B206" s="143" t="s">
        <v>358</v>
      </c>
      <c r="C206" s="187" t="s">
        <v>359</v>
      </c>
      <c r="D206" s="187" t="s">
        <v>190</v>
      </c>
      <c r="E206" s="120" t="s">
        <v>364</v>
      </c>
      <c r="F206" s="42" t="s">
        <v>375</v>
      </c>
      <c r="G206" s="200">
        <v>244</v>
      </c>
      <c r="H206" s="125">
        <v>0</v>
      </c>
      <c r="I206" s="125">
        <v>0</v>
      </c>
      <c r="J206" s="125">
        <v>0</v>
      </c>
    </row>
    <row r="207" spans="1:10" ht="13.9" customHeight="1" x14ac:dyDescent="0.2">
      <c r="A207" s="51" t="s">
        <v>377</v>
      </c>
      <c r="B207" s="140" t="s">
        <v>358</v>
      </c>
      <c r="C207" s="185" t="s">
        <v>359</v>
      </c>
      <c r="D207" s="185" t="s">
        <v>190</v>
      </c>
      <c r="E207" s="114" t="s">
        <v>378</v>
      </c>
      <c r="F207" s="44" t="s">
        <v>365</v>
      </c>
      <c r="G207" s="202"/>
      <c r="H207" s="113">
        <f>SUM(H208+H213)</f>
        <v>669605</v>
      </c>
      <c r="I207" s="113">
        <f>SUM(I208+I213)</f>
        <v>456695</v>
      </c>
      <c r="J207" s="117">
        <f>SUM(J208+J213)</f>
        <v>456695</v>
      </c>
    </row>
    <row r="208" spans="1:10" ht="11.25" customHeight="1" x14ac:dyDescent="0.2">
      <c r="A208" s="149" t="s">
        <v>368</v>
      </c>
      <c r="B208" s="203" t="s">
        <v>358</v>
      </c>
      <c r="C208" s="204" t="s">
        <v>359</v>
      </c>
      <c r="D208" s="204" t="s">
        <v>190</v>
      </c>
      <c r="E208" s="205" t="s">
        <v>379</v>
      </c>
      <c r="F208" s="206" t="s">
        <v>380</v>
      </c>
      <c r="G208" s="207"/>
      <c r="H208" s="125">
        <f t="shared" ref="H208:J209" si="35">SUM(H209)</f>
        <v>655605</v>
      </c>
      <c r="I208" s="126">
        <f t="shared" si="35"/>
        <v>456695</v>
      </c>
      <c r="J208" s="126">
        <f t="shared" si="35"/>
        <v>456695</v>
      </c>
    </row>
    <row r="209" spans="1:10" ht="76.5" x14ac:dyDescent="0.2">
      <c r="A209" s="53" t="s">
        <v>199</v>
      </c>
      <c r="B209" s="143" t="s">
        <v>358</v>
      </c>
      <c r="C209" s="187" t="s">
        <v>359</v>
      </c>
      <c r="D209" s="187" t="s">
        <v>190</v>
      </c>
      <c r="E209" s="42" t="s">
        <v>379</v>
      </c>
      <c r="F209" s="42" t="s">
        <v>380</v>
      </c>
      <c r="G209" s="187">
        <v>100</v>
      </c>
      <c r="H209" s="125">
        <f t="shared" si="35"/>
        <v>655605</v>
      </c>
      <c r="I209" s="125">
        <f t="shared" si="35"/>
        <v>456695</v>
      </c>
      <c r="J209" s="125">
        <f t="shared" si="35"/>
        <v>456695</v>
      </c>
    </row>
    <row r="210" spans="1:10" ht="25.5" x14ac:dyDescent="0.2">
      <c r="A210" s="53" t="s">
        <v>366</v>
      </c>
      <c r="B210" s="143" t="s">
        <v>358</v>
      </c>
      <c r="C210" s="187" t="s">
        <v>359</v>
      </c>
      <c r="D210" s="187" t="s">
        <v>190</v>
      </c>
      <c r="E210" s="42" t="s">
        <v>378</v>
      </c>
      <c r="F210" s="42" t="s">
        <v>380</v>
      </c>
      <c r="G210" s="187">
        <v>110</v>
      </c>
      <c r="H210" s="119">
        <f>SUM(H211+H212)</f>
        <v>655605</v>
      </c>
      <c r="I210" s="119">
        <f>SUM(I211:I212)</f>
        <v>456695</v>
      </c>
      <c r="J210" s="119">
        <f>SUM(J211:J212)</f>
        <v>456695</v>
      </c>
    </row>
    <row r="211" spans="1:10" x14ac:dyDescent="0.2">
      <c r="A211" s="208" t="s">
        <v>369</v>
      </c>
      <c r="B211" s="143" t="s">
        <v>358</v>
      </c>
      <c r="C211" s="187" t="s">
        <v>359</v>
      </c>
      <c r="D211" s="187" t="s">
        <v>190</v>
      </c>
      <c r="E211" s="42" t="s">
        <v>379</v>
      </c>
      <c r="F211" s="42" t="s">
        <v>380</v>
      </c>
      <c r="G211" s="187">
        <v>111</v>
      </c>
      <c r="H211" s="123">
        <f>377653+60000+65884</f>
        <v>503537</v>
      </c>
      <c r="I211" s="119">
        <v>350764</v>
      </c>
      <c r="J211" s="119">
        <v>350764</v>
      </c>
    </row>
    <row r="212" spans="1:10" ht="12" customHeight="1" x14ac:dyDescent="0.2">
      <c r="A212" s="150" t="s">
        <v>370</v>
      </c>
      <c r="B212" s="143" t="s">
        <v>358</v>
      </c>
      <c r="C212" s="187" t="s">
        <v>359</v>
      </c>
      <c r="D212" s="187" t="s">
        <v>190</v>
      </c>
      <c r="E212" s="42" t="s">
        <v>379</v>
      </c>
      <c r="F212" s="42" t="s">
        <v>380</v>
      </c>
      <c r="G212" s="187">
        <v>119</v>
      </c>
      <c r="H212" s="123">
        <f>114051+17363+20654</f>
        <v>152068</v>
      </c>
      <c r="I212" s="125">
        <v>105931</v>
      </c>
      <c r="J212" s="125">
        <v>105931</v>
      </c>
    </row>
    <row r="213" spans="1:10" ht="25.5" x14ac:dyDescent="0.2">
      <c r="A213" s="53" t="s">
        <v>371</v>
      </c>
      <c r="B213" s="143" t="s">
        <v>358</v>
      </c>
      <c r="C213" s="187" t="s">
        <v>359</v>
      </c>
      <c r="D213" s="187" t="s">
        <v>190</v>
      </c>
      <c r="E213" s="42" t="s">
        <v>379</v>
      </c>
      <c r="F213" s="42" t="s">
        <v>381</v>
      </c>
      <c r="G213" s="187"/>
      <c r="H213" s="125">
        <f t="shared" ref="H213:J215" si="36">SUM(H214)</f>
        <v>14000</v>
      </c>
      <c r="I213" s="125">
        <f t="shared" si="36"/>
        <v>0</v>
      </c>
      <c r="J213" s="125">
        <f t="shared" si="36"/>
        <v>0</v>
      </c>
    </row>
    <row r="214" spans="1:10" ht="24.6" customHeight="1" x14ac:dyDescent="0.2">
      <c r="A214" s="138" t="s">
        <v>212</v>
      </c>
      <c r="B214" s="143" t="s">
        <v>358</v>
      </c>
      <c r="C214" s="187" t="s">
        <v>359</v>
      </c>
      <c r="D214" s="187" t="s">
        <v>190</v>
      </c>
      <c r="E214" s="42" t="s">
        <v>379</v>
      </c>
      <c r="F214" s="42" t="s">
        <v>381</v>
      </c>
      <c r="G214" s="187">
        <v>200</v>
      </c>
      <c r="H214" s="125">
        <f t="shared" si="36"/>
        <v>14000</v>
      </c>
      <c r="I214" s="20">
        <f t="shared" si="36"/>
        <v>0</v>
      </c>
      <c r="J214" s="20">
        <f t="shared" si="36"/>
        <v>0</v>
      </c>
    </row>
    <row r="215" spans="1:10" ht="24" customHeight="1" x14ac:dyDescent="0.2">
      <c r="A215" s="138" t="s">
        <v>214</v>
      </c>
      <c r="B215" s="143" t="s">
        <v>358</v>
      </c>
      <c r="C215" s="187" t="s">
        <v>359</v>
      </c>
      <c r="D215" s="187" t="s">
        <v>190</v>
      </c>
      <c r="E215" s="42" t="s">
        <v>379</v>
      </c>
      <c r="F215" s="42" t="s">
        <v>381</v>
      </c>
      <c r="G215" s="187">
        <v>240</v>
      </c>
      <c r="H215" s="125">
        <f t="shared" si="36"/>
        <v>14000</v>
      </c>
      <c r="I215" s="20">
        <f t="shared" si="36"/>
        <v>0</v>
      </c>
      <c r="J215" s="20">
        <f t="shared" si="36"/>
        <v>0</v>
      </c>
    </row>
    <row r="216" spans="1:10" ht="23.45" customHeight="1" x14ac:dyDescent="0.2">
      <c r="A216" s="53" t="s">
        <v>217</v>
      </c>
      <c r="B216" s="143" t="s">
        <v>358</v>
      </c>
      <c r="C216" s="187" t="s">
        <v>359</v>
      </c>
      <c r="D216" s="187" t="s">
        <v>190</v>
      </c>
      <c r="E216" s="42" t="s">
        <v>379</v>
      </c>
      <c r="F216" s="42" t="s">
        <v>381</v>
      </c>
      <c r="G216" s="187">
        <v>244</v>
      </c>
      <c r="H216" s="125">
        <v>14000</v>
      </c>
      <c r="I216" s="20">
        <v>0</v>
      </c>
      <c r="J216" s="20">
        <v>0</v>
      </c>
    </row>
    <row r="217" spans="1:10" ht="25.15" customHeight="1" x14ac:dyDescent="0.2">
      <c r="A217" s="209" t="s">
        <v>406</v>
      </c>
      <c r="B217" s="140" t="s">
        <v>358</v>
      </c>
      <c r="C217" s="185" t="s">
        <v>359</v>
      </c>
      <c r="D217" s="196" t="s">
        <v>258</v>
      </c>
      <c r="E217" s="210"/>
      <c r="F217" s="44"/>
      <c r="G217" s="185"/>
      <c r="H217" s="113">
        <f>H218</f>
        <v>3000</v>
      </c>
      <c r="I217" s="33">
        <f t="shared" ref="I217:J217" si="37">I218</f>
        <v>0</v>
      </c>
      <c r="J217" s="33">
        <f t="shared" si="37"/>
        <v>0</v>
      </c>
    </row>
    <row r="218" spans="1:10" ht="36.6" customHeight="1" x14ac:dyDescent="0.2">
      <c r="A218" s="211" t="s">
        <v>407</v>
      </c>
      <c r="B218" s="140" t="s">
        <v>358</v>
      </c>
      <c r="C218" s="185" t="s">
        <v>359</v>
      </c>
      <c r="D218" s="185" t="s">
        <v>258</v>
      </c>
      <c r="E218" s="210"/>
      <c r="F218" s="44" t="s">
        <v>408</v>
      </c>
      <c r="G218" s="185"/>
      <c r="H218" s="113">
        <f>H219</f>
        <v>3000</v>
      </c>
      <c r="I218" s="33">
        <f t="shared" ref="I218:J220" si="38">I219</f>
        <v>0</v>
      </c>
      <c r="J218" s="33">
        <f t="shared" si="38"/>
        <v>0</v>
      </c>
    </row>
    <row r="219" spans="1:10" ht="25.9" customHeight="1" x14ac:dyDescent="0.2">
      <c r="A219" s="138" t="s">
        <v>212</v>
      </c>
      <c r="B219" s="143" t="s">
        <v>358</v>
      </c>
      <c r="C219" s="187" t="s">
        <v>359</v>
      </c>
      <c r="D219" s="187" t="s">
        <v>258</v>
      </c>
      <c r="E219" s="212"/>
      <c r="F219" s="42" t="s">
        <v>408</v>
      </c>
      <c r="G219" s="187">
        <v>200</v>
      </c>
      <c r="H219" s="125">
        <f>H220</f>
        <v>3000</v>
      </c>
      <c r="I219" s="20">
        <f t="shared" si="38"/>
        <v>0</v>
      </c>
      <c r="J219" s="20">
        <f t="shared" si="38"/>
        <v>0</v>
      </c>
    </row>
    <row r="220" spans="1:10" ht="24" customHeight="1" x14ac:dyDescent="0.2">
      <c r="A220" s="138" t="s">
        <v>214</v>
      </c>
      <c r="B220" s="143" t="s">
        <v>358</v>
      </c>
      <c r="C220" s="187" t="s">
        <v>359</v>
      </c>
      <c r="D220" s="187" t="s">
        <v>258</v>
      </c>
      <c r="E220" s="212"/>
      <c r="F220" s="42" t="s">
        <v>408</v>
      </c>
      <c r="G220" s="187">
        <v>240</v>
      </c>
      <c r="H220" s="125">
        <f>H221</f>
        <v>3000</v>
      </c>
      <c r="I220" s="20">
        <f t="shared" si="38"/>
        <v>0</v>
      </c>
      <c r="J220" s="20">
        <f t="shared" si="38"/>
        <v>0</v>
      </c>
    </row>
    <row r="221" spans="1:10" ht="26.45" customHeight="1" x14ac:dyDescent="0.2">
      <c r="A221" s="53" t="s">
        <v>217</v>
      </c>
      <c r="B221" s="143" t="s">
        <v>358</v>
      </c>
      <c r="C221" s="187" t="s">
        <v>359</v>
      </c>
      <c r="D221" s="187" t="s">
        <v>258</v>
      </c>
      <c r="E221" s="212"/>
      <c r="F221" s="42" t="s">
        <v>408</v>
      </c>
      <c r="G221" s="187">
        <v>244</v>
      </c>
      <c r="H221" s="125">
        <v>3000</v>
      </c>
      <c r="I221" s="20">
        <v>0</v>
      </c>
      <c r="J221" s="20">
        <v>0</v>
      </c>
    </row>
    <row r="222" spans="1:10" x14ac:dyDescent="0.2">
      <c r="A222" s="213" t="s">
        <v>382</v>
      </c>
      <c r="B222" s="143"/>
      <c r="C222" s="187"/>
      <c r="D222" s="187"/>
      <c r="E222" s="212"/>
      <c r="F222" s="214"/>
      <c r="G222" s="214"/>
      <c r="H222" s="21"/>
      <c r="I222" s="21">
        <f>200269+1065</f>
        <v>201334</v>
      </c>
      <c r="J222" s="21">
        <f>353881+59520</f>
        <v>413401</v>
      </c>
    </row>
    <row r="223" spans="1:10" x14ac:dyDescent="0.2">
      <c r="A223" s="215" t="s">
        <v>383</v>
      </c>
      <c r="B223" s="111"/>
      <c r="C223" s="109"/>
      <c r="D223" s="109"/>
      <c r="E223" s="109"/>
      <c r="F223" s="109"/>
      <c r="G223" s="109"/>
      <c r="H223" s="116">
        <f>SUM(H8+H178)</f>
        <v>13072158.369999999</v>
      </c>
      <c r="I223" s="117">
        <f>SUM(I8+I178+I222)</f>
        <v>8601746</v>
      </c>
      <c r="J223" s="117">
        <f>SUM(J8+J178+J222)</f>
        <v>8821811</v>
      </c>
    </row>
    <row r="224" spans="1:10" x14ac:dyDescent="0.2">
      <c r="A224" s="216"/>
      <c r="B224" s="39"/>
      <c r="C224" s="39"/>
      <c r="D224" s="39"/>
      <c r="E224" s="39"/>
      <c r="F224" s="39"/>
      <c r="G224" s="39"/>
      <c r="H224" s="39"/>
      <c r="I224" s="39"/>
      <c r="J224" s="39"/>
    </row>
    <row r="227" spans="9:9" ht="26.25" customHeight="1" x14ac:dyDescent="0.2"/>
    <row r="228" spans="9:9" hidden="1" x14ac:dyDescent="0.2"/>
    <row r="229" spans="9:9" hidden="1" x14ac:dyDescent="0.2"/>
    <row r="230" spans="9:9" ht="12" hidden="1" customHeight="1" x14ac:dyDescent="0.2"/>
    <row r="231" spans="9:9" hidden="1" x14ac:dyDescent="0.2"/>
    <row r="232" spans="9:9" hidden="1" x14ac:dyDescent="0.2"/>
    <row r="234" spans="9:9" x14ac:dyDescent="0.2">
      <c r="I234" s="19"/>
    </row>
    <row r="236" spans="9:9" ht="21" customHeight="1" x14ac:dyDescent="0.2"/>
    <row r="237" spans="9:9" ht="12.75" customHeight="1" x14ac:dyDescent="0.2"/>
    <row r="238" spans="9:9" ht="12.75" hidden="1" customHeight="1" x14ac:dyDescent="0.2"/>
    <row r="239" spans="9:9" ht="12.75" hidden="1" customHeight="1" x14ac:dyDescent="0.2"/>
    <row r="240" spans="9:9" ht="12.75" customHeight="1" x14ac:dyDescent="0.2"/>
  </sheetData>
  <mergeCells count="7">
    <mergeCell ref="A1:J1"/>
    <mergeCell ref="A3:J3"/>
    <mergeCell ref="A4:J4"/>
    <mergeCell ref="A6:A7"/>
    <mergeCell ref="B6:G6"/>
    <mergeCell ref="H6:J6"/>
    <mergeCell ref="F2:J2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источники №1</vt:lpstr>
      <vt:lpstr>доходы №2</vt:lpstr>
      <vt:lpstr>расходы №3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</cp:lastModifiedBy>
  <cp:lastPrinted>2022-09-29T01:28:53Z</cp:lastPrinted>
  <dcterms:created xsi:type="dcterms:W3CDTF">2022-01-22T08:30:08Z</dcterms:created>
  <dcterms:modified xsi:type="dcterms:W3CDTF">2022-10-11T03:50:24Z</dcterms:modified>
</cp:coreProperties>
</file>