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8550" tabRatio="776" activeTab="2"/>
  </bookViews>
  <sheets>
    <sheet name="источники №1" sheetId="1" r:id="rId1"/>
    <sheet name="доходы №2" sheetId="2" r:id="rId2"/>
    <sheet name="расходы №3" sheetId="3" r:id="rId3"/>
    <sheet name="пр№6" sheetId="4" state="hidden" r:id="rId4"/>
    <sheet name="мун.долг№7(убрать)" sheetId="5" state="hidden" r:id="rId5"/>
  </sheets>
  <definedNames/>
  <calcPr fullCalcOnLoad="1"/>
</workbook>
</file>

<file path=xl/sharedStrings.xml><?xml version="1.0" encoding="utf-8"?>
<sst xmlns="http://schemas.openxmlformats.org/spreadsheetml/2006/main" count="1318" uniqueCount="429">
  <si>
    <t>руб.</t>
  </si>
  <si>
    <t xml:space="preserve">                                       Наименование </t>
  </si>
  <si>
    <t>182 1 00 00000 00 0000 000</t>
  </si>
  <si>
    <t>182 1 01 02000 01 0000 110</t>
  </si>
  <si>
    <t xml:space="preserve">Налог на доходы физических лиц  </t>
  </si>
  <si>
    <t>182 1 01 02010 01 1000 110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</si>
  <si>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 </t>
  </si>
  <si>
    <t>Единый сельскохозяйственный налог</t>
  </si>
  <si>
    <t>182 1 06 00000 00 0000 000</t>
  </si>
  <si>
    <t>Налоги на имущество</t>
  </si>
  <si>
    <t>182 1 06 01000 00 0000 110</t>
  </si>
  <si>
    <t xml:space="preserve">Налог на имущество физических лиц. </t>
  </si>
  <si>
    <t>000 1 06 04000 02 0000 110</t>
  </si>
  <si>
    <t>Транспортный налог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</si>
  <si>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</si>
  <si>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</si>
  <si>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</si>
  <si>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</si>
  <si>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>182 1 06 06000 00 0000 110</t>
  </si>
  <si>
    <t xml:space="preserve">Земельный налог </t>
  </si>
  <si>
    <t>182 1 09 00000 00 0000 000</t>
  </si>
  <si>
    <t>Задолженности по отмененным налогам и сборам и иным обязательным платежам</t>
  </si>
  <si>
    <t>182 1 09 04000 00 0000 110</t>
  </si>
  <si>
    <t>000 1 11 00000 00 0000 100</t>
  </si>
  <si>
    <t>Доходы от использования имущества, находящиеся в государственной и муниципальной собственности</t>
  </si>
  <si>
    <t>000 1 11 05000 00 0000 120</t>
  </si>
  <si>
    <t>Доходы,получаемые в виде арендной либо иной платы за передачу в возмездное пользование государственного и муниципального имущества( за исключением имущества автономных учреждений, а также имущества государственных и муниципальных унитарных предприятий)</t>
  </si>
  <si>
    <t>Арендная плата за земли, находящиеся в гос.собственности до разграничения гос.собственности на землю и поступления от продажи права на заключение договоров аренды указанных земельных участков</t>
  </si>
  <si>
    <t>000 1 11 05025 10 0000 120</t>
  </si>
  <si>
    <t>000 1 11 05035 10 0000 120</t>
  </si>
  <si>
    <t>000 1 13 00000 00 0000 100</t>
  </si>
  <si>
    <t>Доходы от оказания платных услуг и компенсации затрат государства</t>
  </si>
  <si>
    <t>000 1 14 02000 00 0000 410</t>
  </si>
  <si>
    <t>Доходы от реализации имущества, находящегося в муниципальной собственности</t>
  </si>
  <si>
    <t>000 1 15 00000 00 0000 000</t>
  </si>
  <si>
    <t>Административные платежи и сборы</t>
  </si>
  <si>
    <t xml:space="preserve">000 1 15 02000 00 0000 140 </t>
  </si>
  <si>
    <t>Платежи, взимаемые государст.и муниц. организаций за выполнение определенных функций</t>
  </si>
  <si>
    <t>000 1 15 02050 10 0000 140</t>
  </si>
  <si>
    <t>Платежи, взимаемые организациями поселений за выполнение определенных функций</t>
  </si>
  <si>
    <t>000 1 16 00000 00 0000 000</t>
  </si>
  <si>
    <t>Штрафные санкции, возмещение ущерба</t>
  </si>
  <si>
    <t>182 1 16 03000 00 0000 140</t>
  </si>
  <si>
    <t>Денежные взыскания (штрафы) за нарушение закон-ва о налогах и сборах</t>
  </si>
  <si>
    <t>182 1 16 03010 01 0000 140</t>
  </si>
  <si>
    <t>182 1 16 03030 01 0000 140</t>
  </si>
  <si>
    <t>Денежные взыскания (штрафы) за администрат. правонаруш.о налогах и сб.</t>
  </si>
  <si>
    <t>182 1 16 06000 01 0000 140</t>
  </si>
  <si>
    <t>Денежные взыскания (штрафы) за нарушение закон-ва о применении ККТ</t>
  </si>
  <si>
    <t>000 1 16 21000 00 0000 140</t>
  </si>
  <si>
    <t>Денежные взыскания (штрафы) и иные суммы, взыскиваемые с виновных с лиц, виновных в совершении преступлений, и ввзмещение ущерба имуществу</t>
  </si>
  <si>
    <t>000 1 16 21030 03 0000 140</t>
  </si>
  <si>
    <t>Денежные взыскания (штрафы) и иные суммы, взыскиваемые с виновных лиц</t>
  </si>
  <si>
    <t>000 1 16 90000 00 0000 140</t>
  </si>
  <si>
    <t>Прочие поступления от денежных взысканий(штрафов) и иных сумм ущерба</t>
  </si>
  <si>
    <t>000 1 16 90030 00 0000 140</t>
  </si>
  <si>
    <t>000 1 14 00000 00 0000 000</t>
  </si>
  <si>
    <t>Доходы от продажи материальных и нематериальных активов</t>
  </si>
  <si>
    <t>Штрафы, санкции, возмещение ущерба</t>
  </si>
  <si>
    <t>000 1 17 00000 00 0000 180</t>
  </si>
  <si>
    <t>Прочие неналоговые доходы</t>
  </si>
  <si>
    <t>182 1 09 04050 03 0000 110</t>
  </si>
  <si>
    <t>Земельный налог</t>
  </si>
  <si>
    <t>182 1 09 04050 03 1000 110</t>
  </si>
  <si>
    <t>182 1 09 04050 03 2000 110</t>
  </si>
  <si>
    <t>182 1 09 04050 03 3000 110</t>
  </si>
  <si>
    <t>ИТОГО  СОБСТВЕННЫХ ДОХОДОВ :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</si>
  <si>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</si>
  <si>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</si>
  <si>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</si>
  <si>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РФ</t>
  </si>
  <si>
    <t>000 2 02 01001 05 0000 151</t>
  </si>
  <si>
    <t xml:space="preserve">Дотации бюджетам муниципальных районов на выравнивание уровня бюджетной обеспеченности </t>
  </si>
  <si>
    <t>000 2 02 01003 10 0000 151</t>
  </si>
  <si>
    <t>Иные межбюджетные трансферты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</si>
  <si>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</si>
  <si>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</si>
  <si>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поселений</t>
  </si>
  <si>
    <t>Дефицит</t>
  </si>
  <si>
    <t>000 1 03 00000 00 0000 110</t>
  </si>
  <si>
    <t>Налоги на товары (работы, услуги), реализуемые на территории РФ</t>
  </si>
  <si>
    <t>000 1 03 02000 00 0000 110</t>
  </si>
  <si>
    <t xml:space="preserve">Акцизы по подакцизным товарам(продукции), производимым на территории РФ </t>
  </si>
  <si>
    <t>000 1 03 02230 01 0000 110</t>
  </si>
  <si>
    <t>Доходы от уплаты акцизов на дизельное топливо, подлежащие распределению между  бюджетами субъектов  РФ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</si>
  <si>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</si>
  <si>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 моторные масла для дизельных и (или) карбюраторных двигателей , подлежащие распределению между  бюджетами субъектов  РФ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</si>
  <si>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</si>
  <si>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производимый на территории РФ, подлежащие распределению между  бюджетами субъектов  РФ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</si>
  <si>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</si>
  <si>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производимый на территории РФ, подлежащие распределению между  бюджетами субъектов  РФ и местными бюджетами с учетом установленных дифференцированных нормативов отчислений в местные бюджеты</t>
  </si>
  <si>
    <t>182 1 050 00000 10000 110</t>
  </si>
  <si>
    <t>Налоги на совокупный доход</t>
  </si>
  <si>
    <t>182 1 050 30000 10000 110</t>
  </si>
  <si>
    <t>182 1 050 30100 10000 110</t>
  </si>
  <si>
    <t>182 1 050 30100 11000 110</t>
  </si>
  <si>
    <t>000 1 11 05013 10 0000 120</t>
  </si>
  <si>
    <t>ВСЕГО ДОХОДОВ :</t>
  </si>
  <si>
    <t>000 2 02 29999 10 0000 151</t>
  </si>
  <si>
    <t>182 1 01 02030 01 0000 110</t>
  </si>
  <si>
    <t>Налог на доходы физических лиц с доходов,полученных физлицами,не являющимися налоговыми резидентами</t>
  </si>
  <si>
    <t>182 1 06 06033 10 0000 110</t>
  </si>
  <si>
    <t>182 1 06 06043 10 0000 110</t>
  </si>
  <si>
    <t>000 2 02 29999 00 0000 151</t>
  </si>
  <si>
    <t>000 2 02 20000 00 0000 151</t>
  </si>
  <si>
    <t>000 2 02 10000 00 0000 150</t>
  </si>
  <si>
    <t>000 2 02 30000 00 000 150</t>
  </si>
  <si>
    <t>000 2 02 35118 00 0000 150</t>
  </si>
  <si>
    <t>000 2 02 35118 10 0000 150</t>
  </si>
  <si>
    <t>000 2 02 30024 00 0000 150</t>
  </si>
  <si>
    <t>000 2 02 30024 10 0000 150</t>
  </si>
  <si>
    <t>,</t>
  </si>
  <si>
    <t>Наименование</t>
  </si>
  <si>
    <t xml:space="preserve">     Коды ведомственной классификации</t>
  </si>
  <si>
    <t>СУММА</t>
  </si>
  <si>
    <t>глава</t>
  </si>
  <si>
    <t>раздел</t>
  </si>
  <si>
    <t>подраздел</t>
  </si>
  <si>
    <t>целевая статья</t>
  </si>
  <si>
    <t>вид расходов</t>
  </si>
  <si>
    <t>АДМИНИСТРАЦИЯ МУНИЦИПАЛЬНОГО ОБРАЗОВАНИЯ "КАПСАЛЬСКОЕ"</t>
  </si>
  <si>
    <t>О34</t>
  </si>
  <si>
    <t>ОБЩЕГОСУДАРСТВЕННЫЕ ВОПРОСЫ</t>
  </si>
  <si>
    <t>О1</t>
  </si>
  <si>
    <t>ФУНКЦИОНИРОВАНИЕ ВЫСШЕГО ДОЛЖНОСТНОГО ЛИЦА СУБЪЕКТА РОССИЙСКОЙ ФЕДЕРАЦИИ И МУНИЦИПАЛЬНОГО ОБРАЗОВАНИЯ</t>
  </si>
  <si>
    <t>О2</t>
  </si>
  <si>
    <t>91 1 00 00000</t>
  </si>
  <si>
    <t>Глава муниципального образования</t>
  </si>
  <si>
    <t>Расходы на выплаты по оплате труда работников ОМСУ</t>
  </si>
  <si>
    <t>Расходы на выплаты персоналу в целях обеспечения выполнения функций государственными (муниципальными) органами,казенными учреждениями,органами управления государственными внебюджетными фондами</t>
  </si>
  <si>
    <t>1ОО</t>
  </si>
  <si>
    <t>Расходы на выплаты персоналу государственных (муниципальных) органов</t>
  </si>
  <si>
    <t>12О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</si>
  <si>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</si>
  <si>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</si>
  <si>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ФЕДЕРАЦИИ,ВЫСШИХ ОРГАНОВ ИСПОЛНИТЕЛЬНОЙ ВЛАСТИ СУБЪЕКТОВ РОССИЙСКОЙ ФЕДЕРАЦИИ,МЕСТНЫХ АДМИНИСТРАЦИЙ</t>
  </si>
  <si>
    <t>О4</t>
  </si>
  <si>
    <t>Расходы на обеспечение функций ОМСУ</t>
  </si>
  <si>
    <t>Закупка товаров, работ и услуг для государственных (муниципальных) нужд</t>
  </si>
  <si>
    <t>2ОО</t>
  </si>
  <si>
    <t>Иные закупки товаров, работ и услуг для обеспечения государственных (муниципальных) нужд</t>
  </si>
  <si>
    <t>24О</t>
  </si>
  <si>
    <t>Закупка товаров, работ,услуг сфере информационно-коммуникационных технологий</t>
  </si>
  <si>
    <t>Прочая закупка товаров,работ,услуг для обеспечения государственных (муниципальных) нужд</t>
  </si>
  <si>
    <t>Социальное обеспечение и иные выплаты населению</t>
  </si>
  <si>
    <t>Премии и гранты</t>
  </si>
  <si>
    <t>Иные бюджетные ассигнования</t>
  </si>
  <si>
    <t>Уплата налогов,сборов и иных платежей</t>
  </si>
  <si>
    <t>Уплата налога на имущество организаций и земельного налога</t>
  </si>
  <si>
    <t>Уплата прочих налогов,сборов и иных платежей</t>
  </si>
  <si>
    <t>Уплата  иных платежей</t>
  </si>
  <si>
    <t xml:space="preserve">Обеспечение проведения выборов и референдумов </t>
  </si>
  <si>
    <t>О7</t>
  </si>
  <si>
    <t>Проведение выборов органов местного самоуправления</t>
  </si>
  <si>
    <t>РЕЗЕРВНЫЙ ФОНД ИСПОЛНИТЕЛЬНЫХ ОРГАНОВ ГОСУДАРСТВЕННОЙ ВЛАСТИ (МЕСТНЫХ АДМИНИСТРАЦИЙ)</t>
  </si>
  <si>
    <t>Обеспечение непредвиденных расходов за счет средств резервного фонда</t>
  </si>
  <si>
    <t>Резервные средства</t>
  </si>
  <si>
    <t>ИСПОЛНЕНИЕ ПЕРЕДАННЫХ ГОСУДАРСТВЕННЫХ ПОЛНОМОЧИЙ РФ И ИРКУТСКОЙ ОБЛАСТИ</t>
  </si>
  <si>
    <t>00</t>
  </si>
  <si>
    <t>91 2 00 00000</t>
  </si>
  <si>
    <t>Другие общегосударственные вопросы</t>
  </si>
  <si>
    <t>01</t>
  </si>
  <si>
    <t>13</t>
  </si>
  <si>
    <t>200</t>
  </si>
  <si>
    <t>240</t>
  </si>
  <si>
    <t>244</t>
  </si>
  <si>
    <t>НАЦИОНАЛЬНАЯ ОБОРОНА</t>
  </si>
  <si>
    <t>О3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</si>
  <si>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</si>
  <si>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</si>
  <si>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</si>
  <si>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04</t>
  </si>
  <si>
    <t>ОБЩЕЭКОНОМИЧЕСКИЕ ВОПРОСЫ</t>
  </si>
  <si>
    <t>91 2 01 00000</t>
  </si>
  <si>
    <t>Осуществление отдельных государственных полномочий в области водоотведения и водоснабжения</t>
  </si>
  <si>
    <t>91 2 01 73110</t>
  </si>
  <si>
    <t>100</t>
  </si>
  <si>
    <t>МУНИЦИПАЛЬНЫЕ ПРОГРАММЫ</t>
  </si>
  <si>
    <t>НАЦИОНАЛЬНАЯ БЕЗОПАСНОСТЬ И ПРАВООХРАНИТЕЛЬНАЯ ДЕЯТЕЛЬНОСТЬ</t>
  </si>
  <si>
    <t>03</t>
  </si>
  <si>
    <t>Другие вопросы в области национальной безопасности и правоохранительной деятельности</t>
  </si>
  <si>
    <t xml:space="preserve"> 79 5 02 00000</t>
  </si>
  <si>
    <t>14</t>
  </si>
  <si>
    <t>Национальная экономика</t>
  </si>
  <si>
    <t>ДОРОЖНОЕ ХОЗЯЙСТВО</t>
  </si>
  <si>
    <t>09</t>
  </si>
  <si>
    <t xml:space="preserve"> 79 5 03 00000</t>
  </si>
  <si>
    <t>Муниципальная программа "Повышение безопасности движения в МО "Капсальское" на 2018-2020 годы"</t>
  </si>
  <si>
    <t>ЖИЛИЩНО-КОММУНАЛЬНОЕ ХОЗЯЙСТВО</t>
  </si>
  <si>
    <t>О5</t>
  </si>
  <si>
    <t>КОММУНАЛЬНОЕ ХОЗЯЙСТВО</t>
  </si>
  <si>
    <t>02</t>
  </si>
  <si>
    <t>Муниципальная программа "Комплексное развитие систем коммунальной инфраструктуры МО "Капсальское"</t>
  </si>
  <si>
    <t>БЛАГОУСТРОЙСТВО</t>
  </si>
  <si>
    <t>00 0 00 00000</t>
  </si>
  <si>
    <t>Поддержка дорожного хозяйства</t>
  </si>
  <si>
    <t>Дорожный фонд МО  "Капсальское"</t>
  </si>
  <si>
    <t>12</t>
  </si>
  <si>
    <t>91 9 13 90250</t>
  </si>
  <si>
    <t>Софинансирование мероприятий в области территориального развитий территорий</t>
  </si>
  <si>
    <t>О44</t>
  </si>
  <si>
    <t>О45</t>
  </si>
  <si>
    <t>О46</t>
  </si>
  <si>
    <t>О47</t>
  </si>
  <si>
    <t>О48</t>
  </si>
  <si>
    <t>ООО</t>
  </si>
  <si>
    <t>О49</t>
  </si>
  <si>
    <t>91 4  00 00000</t>
  </si>
  <si>
    <t>000</t>
  </si>
  <si>
    <t>СОФИНАНСИРОВАНИЕ РЕАЛИЗАЦИИ МЕРОПРИЯТИЙ ПЕРЕЧНЯ НАРОДНЫХ ИНИЦИАТИВ</t>
  </si>
  <si>
    <t>О50</t>
  </si>
  <si>
    <t>91 4 01 90160</t>
  </si>
  <si>
    <t>О51</t>
  </si>
  <si>
    <t>О52</t>
  </si>
  <si>
    <t>О53</t>
  </si>
  <si>
    <t>РЕАЛИЗАЦИЯ МЕРОПРИЯТИЙ  ПЕРЕЧНЯ НАРОДНЫХ ИНИЦИАТИВ</t>
  </si>
  <si>
    <t>О54</t>
  </si>
  <si>
    <t>91 4 02 90170</t>
  </si>
  <si>
    <t>О55</t>
  </si>
  <si>
    <t>О56</t>
  </si>
  <si>
    <t>О57</t>
  </si>
  <si>
    <t>СОЦИАЛЬНАЯ ПОЛИТИКА</t>
  </si>
  <si>
    <t>Пенсионное обеспечение</t>
  </si>
  <si>
    <t>Доплаты к пенсии</t>
  </si>
  <si>
    <t>300</t>
  </si>
  <si>
    <t>Публичные нормативные социальные выплаты гражданам</t>
  </si>
  <si>
    <t>310</t>
  </si>
  <si>
    <t>Пенсии,выплачиваемые организациями сектора государственного управления</t>
  </si>
  <si>
    <t>312</t>
  </si>
  <si>
    <t>МЕЖБЮДЖЕТНЫЕ ТРАНСФЕРТЫ ОБЩЕГО ХАРАКТЕРА</t>
  </si>
  <si>
    <t>Прочие межбюджетные трансферты общего характера</t>
  </si>
  <si>
    <t>Межбюджетные трансферты из бюджета поселения бюджету муниципального района</t>
  </si>
  <si>
    <t xml:space="preserve">Межбюджетные трансферты </t>
  </si>
  <si>
    <t xml:space="preserve">Иные межбюджетные трансферты </t>
  </si>
  <si>
    <t>КУЛЬТУРА, КИНЕМАТОГРАФИЯ</t>
  </si>
  <si>
    <t>035</t>
  </si>
  <si>
    <t>О8</t>
  </si>
  <si>
    <t>91 0 00 00000</t>
  </si>
  <si>
    <t>КУЛЬТУРА</t>
  </si>
  <si>
    <t>91 7 00 00000</t>
  </si>
  <si>
    <t xml:space="preserve">Обеспечение досуговой деятельности </t>
  </si>
  <si>
    <t>Расходы на выплаты по оплате труда персоналу казенных учреждений</t>
  </si>
  <si>
    <t>Расходы на выплаты персоналу казенных учреждений</t>
  </si>
  <si>
    <t xml:space="preserve">Фонд оплаты труда учреждений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</si>
  <si>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</si>
  <si>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функций казенных учреждений</t>
  </si>
  <si>
    <t>Уплата  прочих налогов,сборов и иных платежей</t>
  </si>
  <si>
    <t>Уплата   иных платежей</t>
  </si>
  <si>
    <t>РЕАЛИЗАЦИЯ МЕРОПРИЯТИЙ ПЕРЕЧНЯ НАРОДНЫХ ИНИЦИАТИВ</t>
  </si>
  <si>
    <t>Обеспечение библиотечной деятельности</t>
  </si>
  <si>
    <t>91 7 11 00000</t>
  </si>
  <si>
    <t>Итого</t>
  </si>
  <si>
    <t>Приложение 7</t>
  </si>
  <si>
    <t xml:space="preserve"> к решению Думы</t>
  </si>
  <si>
    <t xml:space="preserve">Программа муниципальных гарантий муниципального образования "Капсальское" </t>
  </si>
  <si>
    <t>Сумма ( руб.)</t>
  </si>
  <si>
    <t>на 1 января 2021 г.</t>
  </si>
  <si>
    <t>на 1 января 2022 г.</t>
  </si>
  <si>
    <t>Верхний предел муниципального внутреннего долга</t>
  </si>
  <si>
    <t>Предельный объем обязательств по муниципальным гарантиям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</si>
  <si>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</si>
  <si>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</si>
  <si>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Увеличение прочих остатков средств бюджета</t>
  </si>
  <si>
    <t>Приложение №1</t>
  </si>
  <si>
    <t>к решению Думы</t>
  </si>
  <si>
    <t xml:space="preserve">                                                              Источники внутреннего финансирования</t>
  </si>
  <si>
    <t>код</t>
  </si>
  <si>
    <t>Источники внутреннего дефицита бюджета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</si>
  <si>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</si>
  <si>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</si>
  <si>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бюджета</t>
  </si>
  <si>
    <t xml:space="preserve">Увеличение прочих остатков денежных средств бюджета </t>
  </si>
  <si>
    <t>Увеличение прочих остатков денежных средств бюджета поселений</t>
  </si>
  <si>
    <t>Уменьшение  остатков средств бюджета</t>
  </si>
  <si>
    <t>Уменьшение прочих 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</si>
  <si>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</si>
  <si>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поселений</t>
  </si>
  <si>
    <t>Иные источники внутренного финансирования дефицитов бюджетов</t>
  </si>
  <si>
    <t>Приложение № 6</t>
  </si>
  <si>
    <t xml:space="preserve">к решению Думы МО "Капсальское" </t>
  </si>
  <si>
    <t xml:space="preserve">Программа
 муниципальных внутренних заимствований муниципального образования "Капсальское" </t>
  </si>
  <si>
    <t>Виды долговых обязательств
(привлечение/погашение)</t>
  </si>
  <si>
    <t xml:space="preserve">Объем  привлечения по годам </t>
  </si>
  <si>
    <t>Объем заимствований, всего</t>
  </si>
  <si>
    <t xml:space="preserve">  в том числе:</t>
  </si>
  <si>
    <t>1. Кредиты кредитных организаций в валюте 
Российской Федерации</t>
  </si>
  <si>
    <t>ФИЗИЧЕСКАЯ КУЛЬТУРА И СПОРТ</t>
  </si>
  <si>
    <t>91 6 02 S2370</t>
  </si>
  <si>
    <t>000 2 02 20000 00 0000 150</t>
  </si>
  <si>
    <t>000 2 02 29999 00 0000 150</t>
  </si>
  <si>
    <t>000 2 02 29999 10 0000 150</t>
  </si>
  <si>
    <t xml:space="preserve"> 79 5 00 00000</t>
  </si>
  <si>
    <t>79 5 02 90210</t>
  </si>
  <si>
    <t>Условно утвержденные расходы</t>
  </si>
  <si>
    <t>"О бюджете муниципального образования  "Капсальское" 
на 2020 год и на плановый период 2021 и 2022 годы" от "___"________2019 г. №__</t>
  </si>
  <si>
    <t>Объем муниципального
 долга на    1 января 2019 года</t>
  </si>
  <si>
    <t xml:space="preserve"> 2020 год</t>
  </si>
  <si>
    <t xml:space="preserve">  2021 год</t>
  </si>
  <si>
    <t>2022 год</t>
  </si>
  <si>
    <t>Объем 
погашения в 2019 году</t>
  </si>
  <si>
    <t>"О бюджете муниципального образования "Капсальское" на 2020 год и плановый период 2021-2022 годов»</t>
  </si>
  <si>
    <t xml:space="preserve"> от "     " ___________________  2019 г . №____</t>
  </si>
  <si>
    <t>на 2020 год и плановый период 2021-2022 годов</t>
  </si>
  <si>
    <t>на 1 января 2023 г.</t>
  </si>
  <si>
    <t xml:space="preserve">Дотации  бюджетам бюджетной системы Российской Федерации </t>
  </si>
  <si>
    <t xml:space="preserve">Дотации  на выравнивание бюджетной обеспеченности </t>
  </si>
  <si>
    <t>Дотации на выравнивание бюджетной обеспеченности (областной бюджет)</t>
  </si>
  <si>
    <t>Субвенции бюджетам бюджетной системы Российской Федерации</t>
  </si>
  <si>
    <t>Субвенции  местным бюджетам  на выполнение передаваемных  полномочий  субъектов Российской Федерации</t>
  </si>
  <si>
    <t>Субсидии бюджетам сбюджетной системы Российской Федерации (межбюджетные субсидии)</t>
  </si>
  <si>
    <t>объем привлечения</t>
  </si>
  <si>
    <t>объем погашения</t>
  </si>
  <si>
    <t>предельные сроки погашения долговых обязательств, возникших при осуществлении заимствований в соотчетствующем  финансовом году</t>
  </si>
  <si>
    <t>до 1 года</t>
  </si>
  <si>
    <t xml:space="preserve">до 1 года </t>
  </si>
  <si>
    <t>Погашение кредитов, предоставленных кредитными организациями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</si>
  <si>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</si>
  <si>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000 01 02 00 00 10 0000 810</t>
  </si>
  <si>
    <t xml:space="preserve"> НАЛОГОВЫЕ И НЕНАЛОГОВЫЕ ДОХОДЫ </t>
  </si>
  <si>
    <t>Закупка энергетических ресурсов</t>
  </si>
  <si>
    <t>Муниципальная  программа "Профилактика правонарушений и обеспечение общественной безопасности в МО "Капсальское" на 2021-2025 гг.</t>
  </si>
  <si>
    <t>Муниципальная программа "Комплексное развитие социальной инфраструктуры МО "Капсальское" на 2018-2028 годы"</t>
  </si>
  <si>
    <t>Прочие мероприятия по благоустройству городских округов и поселений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</si>
  <si>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</si>
  <si>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</si>
  <si>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</si>
  <si>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</si>
  <si>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</si>
  <si>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</si>
  <si>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</si>
  <si>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</si>
  <si>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</si>
  <si>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</si>
  <si>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</si>
  <si>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(руб.)</t>
  </si>
  <si>
    <t>Защита населения и территории от чрезвычайных ситуаций природного и техногенного характера, пожарная безопасность</t>
  </si>
  <si>
    <t>Пожарная безопасность</t>
  </si>
  <si>
    <t>91 5 01 90180</t>
  </si>
  <si>
    <t>000 01 02 00 00 10 0000 710</t>
  </si>
  <si>
    <t>ОБСЛУЖИВАНИЕ ГОСУДАРСТВЕННОГО И МУНИЦИПАЛЬНОГО ДОЛГА</t>
  </si>
  <si>
    <t>Обслуживание муниципального долга</t>
  </si>
  <si>
    <t>Привлечение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</si>
  <si>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</si>
  <si>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r>
      <t>Бюджетные кредиты из других бюджетов бюджетной системы Российской Федерации</t>
    </r>
    <r>
      <rPr>
        <b/>
        <sz val="11"/>
        <color indexed="10"/>
        <rFont val="Arial Narrow"/>
        <family val="2"/>
      </rPr>
      <t xml:space="preserve"> </t>
    </r>
  </si>
  <si>
    <r>
      <t>Привлечение кредитов из других бюджетов бюджетной системы Российской Федерации бюджетами</t>
    </r>
    <r>
      <rPr>
        <b/>
        <sz val="11"/>
        <color indexed="10"/>
        <rFont val="Arial Narrow"/>
        <family val="2"/>
      </rPr>
      <t xml:space="preserve">  </t>
    </r>
    <r>
      <rPr>
        <sz val="11"/>
        <color indexed="8"/>
        <rFont val="Arial Narrow"/>
        <family val="2"/>
      </rPr>
      <t>сельских поселений</t>
    </r>
    <r>
      <rPr>
        <sz val="11"/>
        <rFont val="Arial Narrow"/>
        <family val="2"/>
      </rPr>
      <t xml:space="preserve"> Российской Федерации в валюте Российской Федерации</t>
    </r>
  </si>
  <si>
    <r>
      <t>Погашение бюджетами</t>
    </r>
    <r>
      <rPr>
        <sz val="11"/>
        <color indexed="10"/>
        <rFont val="Arial Narrow"/>
        <family val="2"/>
      </rPr>
      <t xml:space="preserve"> </t>
    </r>
    <r>
      <rPr>
        <sz val="11"/>
        <color indexed="8"/>
        <rFont val="Arial Narrow"/>
        <family val="2"/>
      </rPr>
      <t>сельских поселений</t>
    </r>
    <r>
      <rPr>
        <sz val="11"/>
        <color indexed="10"/>
        <rFont val="Arial Narrow"/>
        <family val="2"/>
      </rPr>
      <t xml:space="preserve"> </t>
    </r>
    <r>
      <rPr>
        <sz val="11"/>
        <rFont val="Arial Narrow"/>
        <family val="2"/>
      </rPr>
      <t>Российской Федерации кредитов из других бюджетов бюджетной системы Российской Федерации в валюте Российской Федерации</t>
    </r>
  </si>
  <si>
    <t>000 01 03 00 00 00 0000 700</t>
  </si>
  <si>
    <t>000 01 03 00 00 00 0000 000</t>
  </si>
  <si>
    <t>000 01 03 00 00 10 0000 710</t>
  </si>
  <si>
    <t>000 01 03 00 00 00 0000 800</t>
  </si>
  <si>
    <t>000 01 03 00 00 10 0000 810</t>
  </si>
  <si>
    <t>000 01 00 00 00 00 0000 000</t>
  </si>
  <si>
    <t>000 01 02 00 00 00 0000 000</t>
  </si>
  <si>
    <t>000 01 02 00 00 00 0000 700</t>
  </si>
  <si>
    <t>000 01 02 00 00 00 0000 800</t>
  </si>
  <si>
    <t>000 01 06 00 00 00 0000 000</t>
  </si>
  <si>
    <t>000 2 02 16001 10 0000 150</t>
  </si>
  <si>
    <t>91 1 01 90110</t>
  </si>
  <si>
    <t>91 1 02 90110</t>
  </si>
  <si>
    <t>91 1 02 00000</t>
  </si>
  <si>
    <t>91 1 02 90120</t>
  </si>
  <si>
    <t>91 1 03 00000</t>
  </si>
  <si>
    <t>91 1 03 90130</t>
  </si>
  <si>
    <t>91 2 05 73150</t>
  </si>
  <si>
    <t>91 2 05 00000</t>
  </si>
  <si>
    <t>91 2 06 51180</t>
  </si>
  <si>
    <t>91 2  06 00000</t>
  </si>
  <si>
    <t xml:space="preserve"> 79 5 02 90290</t>
  </si>
  <si>
    <t xml:space="preserve"> 79 5 01 90290</t>
  </si>
  <si>
    <t xml:space="preserve"> 79 5 03 90290</t>
  </si>
  <si>
    <t xml:space="preserve"> 79 5 04 90290</t>
  </si>
  <si>
    <t>Муниципальная программа "Содействие занятости населения МО "Капсальское" на 2021-2025 годы"</t>
  </si>
  <si>
    <t xml:space="preserve"> 79 5 05 90290</t>
  </si>
  <si>
    <t>91 4 08 90170</t>
  </si>
  <si>
    <t>91 4 00 00000</t>
  </si>
  <si>
    <t>91 5 09 90190</t>
  </si>
  <si>
    <t>91 1 04 90140</t>
  </si>
  <si>
    <t>91 8 13 90250</t>
  </si>
  <si>
    <t>91 8 13 00000</t>
  </si>
  <si>
    <t>91 6 10 90 200</t>
  </si>
  <si>
    <t>91 7 11 90210</t>
  </si>
  <si>
    <t>91 7 11 90220</t>
  </si>
  <si>
    <t>91 7 12 90220</t>
  </si>
  <si>
    <t>91 7 12 90210</t>
  </si>
  <si>
    <t>91 5 09 S2370</t>
  </si>
  <si>
    <t>Дотации бюджетам сельских поселений на выравнивание бюджетной обеспеченности из бюджетов муниципальных районов</t>
  </si>
  <si>
    <t>2024 год</t>
  </si>
  <si>
    <t>Муниципальная программа "Развитие транспортной инфраструктуры на 2018-2032 годы"</t>
  </si>
  <si>
    <t>Субвенции бюджетам сельских поселений на выполнение передаваемых полномочий субъектов Российской Федерации</t>
  </si>
  <si>
    <t>2025 год</t>
  </si>
  <si>
    <t>Муниципальная программа «По вопросам обеспечения пожарной безопасности на территории муниципального образования «Капсальское» 2022-2024годы»</t>
  </si>
  <si>
    <t xml:space="preserve"> 79 5 06 90290</t>
  </si>
  <si>
    <t>Дотации бюджетам сельских поселений на выравнивание бюджетной обеспеченности из бюджетов муниципальных районов, в том числе:</t>
  </si>
  <si>
    <t>Дотации бюджетам сельских поселений на выравнивание бюджетной обеспеченности из бюджетов муниципальных районов за счет субвенций</t>
  </si>
  <si>
    <t xml:space="preserve">ФИЗИЧЕСКАЯ КУЛЬТУРА </t>
  </si>
  <si>
    <t>91 9 15 90240</t>
  </si>
  <si>
    <t>91 7 11 S2370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</si>
  <si>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</si>
  <si>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Специальные расходы</t>
  </si>
  <si>
    <t>91 1 05 90140</t>
  </si>
  <si>
    <t>Поступление доходов в  бюджет муниципального образования "Капсальское" на 2024 год и плановый период 2025-2026 годы</t>
  </si>
  <si>
    <t xml:space="preserve"> "Капсальское"  на 2024 год и плановый период 2025-2026 годов</t>
  </si>
  <si>
    <t xml:space="preserve">                                    дефицита  бюджета муниципального образования "Капсальское"   на 2024 год и плановый период 2025-2026 годов</t>
  </si>
  <si>
    <t>2026 год</t>
  </si>
  <si>
    <t xml:space="preserve"> Расходы бюджета муниципального образования "Капсальское" на 2024 год и плановый период 2025-2026 годов по ведомственной структуре бюджетов  </t>
  </si>
  <si>
    <t>ДРУГИЕ ВОПРОСЫ В ОБЛАСТИ КУЛЬТУРЫ, КИНЕМАТОГРАФИИ</t>
  </si>
  <si>
    <t xml:space="preserve">Муниципальная программа "Развитие молодежной политики в Муниципальном образовании "Капсальское" на 2021-2025гг" </t>
  </si>
  <si>
    <t>79 5 07 90290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</si>
  <si>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</si>
  <si>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</si>
  <si>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</si>
  <si>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</si>
  <si>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</si>
  <si>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Прочие субсидии бюджетам сельских поселений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</si>
  <si>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</si>
  <si>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</si>
  <si>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на 2024 год и плановый период 2025-2026 годы "</t>
  </si>
  <si>
    <t>к решению Думы "О   внесении изменений</t>
  </si>
  <si>
    <t>ДРУГИЕ ВОПРОСЫ В ОБЛАСТИ НАЦИОНАЛЬНОЙ ЭКОНОМИКИ</t>
  </si>
  <si>
    <t>91 4 14 90230</t>
  </si>
  <si>
    <t xml:space="preserve">к решению Думы "О  внесении изменений в решение Думы "О бюджете  </t>
  </si>
  <si>
    <t>в решение Думы "О бюджете муниципального образования "Капсальское"</t>
  </si>
  <si>
    <t>"О  внесении изменений  в решение Думы "О бюджете муниципального образования</t>
  </si>
  <si>
    <t>Приложение № 2</t>
  </si>
  <si>
    <t>Приложение 3</t>
  </si>
  <si>
    <t>Иные выплаты персоналу государственных (муниципальных) органов, за исключением фонда оплаты труда</t>
  </si>
  <si>
    <t>от  25.01.2024 г.   №4</t>
  </si>
  <si>
    <t>от  25.01.2024 г.  №4</t>
  </si>
  <si>
    <t xml:space="preserve"> муниципального образования "Капсальское"  на 2023 год и плановый период 2024-2025 годов" от 25.01.2024г.№4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</si>
</sst>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</numFmts>
  <fonts count="71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Arial Cyr"/>
      <family val="0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0"/>
      <color indexed="63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Arial"/>
      <family val="2"/>
    </font>
    <font>
      <sz val="10"/>
      <color rgb="FF22272F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4" fillId="0" borderId="14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left"/>
    </xf>
    <xf numFmtId="0" fontId="2" fillId="0" borderId="15" xfId="52" applyFont="1" applyBorder="1" applyAlignment="1">
      <alignment horizontal="center"/>
      <protection/>
    </xf>
    <xf numFmtId="1" fontId="0" fillId="0" borderId="17" xfId="52" applyNumberFormat="1" applyFont="1" applyBorder="1" applyAlignment="1">
      <alignment horizontal="center"/>
      <protection/>
    </xf>
    <xf numFmtId="1" fontId="0" fillId="0" borderId="17" xfId="0" applyNumberFormat="1" applyBorder="1" applyAlignment="1">
      <alignment horizontal="center"/>
    </xf>
    <xf numFmtId="0" fontId="5" fillId="0" borderId="17" xfId="54" applyFont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wrapText="1"/>
    </xf>
    <xf numFmtId="1" fontId="0" fillId="0" borderId="17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7" xfId="0" applyNumberFormat="1" applyBorder="1" applyAlignment="1">
      <alignment/>
    </xf>
    <xf numFmtId="1" fontId="0" fillId="0" borderId="17" xfId="0" applyNumberForma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 vertical="center"/>
    </xf>
    <xf numFmtId="0" fontId="2" fillId="0" borderId="14" xfId="52" applyFont="1" applyBorder="1" applyAlignment="1">
      <alignment horizontal="left"/>
      <protection/>
    </xf>
    <xf numFmtId="0" fontId="5" fillId="0" borderId="14" xfId="0" applyFont="1" applyBorder="1" applyAlignment="1">
      <alignment wrapText="1"/>
    </xf>
    <xf numFmtId="1" fontId="0" fillId="0" borderId="17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/>
    </xf>
    <xf numFmtId="1" fontId="2" fillId="0" borderId="17" xfId="52" applyNumberFormat="1" applyFont="1" applyBorder="1" applyAlignment="1">
      <alignment horizontal="center"/>
      <protection/>
    </xf>
    <xf numFmtId="49" fontId="5" fillId="0" borderId="15" xfId="0" applyNumberFormat="1" applyFont="1" applyBorder="1" applyAlignment="1">
      <alignment/>
    </xf>
    <xf numFmtId="49" fontId="6" fillId="33" borderId="15" xfId="0" applyNumberFormat="1" applyFont="1" applyFill="1" applyBorder="1" applyAlignment="1">
      <alignment wrapText="1"/>
    </xf>
    <xf numFmtId="1" fontId="0" fillId="0" borderId="0" xfId="0" applyNumberFormat="1" applyAlignment="1">
      <alignment/>
    </xf>
    <xf numFmtId="0" fontId="0" fillId="0" borderId="0" xfId="55" applyAlignment="1">
      <alignment/>
      <protection/>
    </xf>
    <xf numFmtId="0" fontId="0" fillId="0" borderId="0" xfId="55">
      <alignment/>
      <protection/>
    </xf>
    <xf numFmtId="0" fontId="5" fillId="0" borderId="0" xfId="55" applyFont="1">
      <alignment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17" xfId="55" applyFont="1" applyBorder="1" applyAlignment="1">
      <alignment horizontal="center" vertical="center" wrapText="1"/>
      <protection/>
    </xf>
    <xf numFmtId="0" fontId="0" fillId="0" borderId="17" xfId="55" applyBorder="1" applyAlignment="1">
      <alignment horizontal="center" vertical="center" wrapText="1"/>
      <protection/>
    </xf>
    <xf numFmtId="0" fontId="0" fillId="0" borderId="17" xfId="55" applyBorder="1" applyAlignment="1">
      <alignment horizontal="center" vertical="center"/>
      <protection/>
    </xf>
    <xf numFmtId="0" fontId="11" fillId="0" borderId="17" xfId="55" applyFont="1" applyBorder="1" applyAlignment="1">
      <alignment wrapText="1"/>
      <protection/>
    </xf>
    <xf numFmtId="0" fontId="8" fillId="0" borderId="17" xfId="55" applyFont="1" applyBorder="1" applyAlignment="1">
      <alignment horizontal="center"/>
      <protection/>
    </xf>
    <xf numFmtId="0" fontId="8" fillId="0" borderId="17" xfId="55" applyFont="1" applyBorder="1">
      <alignment/>
      <protection/>
    </xf>
    <xf numFmtId="0" fontId="8" fillId="0" borderId="20" xfId="55" applyFont="1" applyBorder="1">
      <alignment/>
      <protection/>
    </xf>
    <xf numFmtId="1" fontId="64" fillId="0" borderId="17" xfId="55" applyNumberFormat="1" applyFont="1" applyBorder="1" applyAlignment="1">
      <alignment horizontal="center"/>
      <protection/>
    </xf>
    <xf numFmtId="1" fontId="0" fillId="0" borderId="0" xfId="55" applyNumberFormat="1">
      <alignment/>
      <protection/>
    </xf>
    <xf numFmtId="0" fontId="11" fillId="0" borderId="17" xfId="55" applyFont="1" applyBorder="1" applyAlignment="1">
      <alignment horizontal="center"/>
      <protection/>
    </xf>
    <xf numFmtId="0" fontId="11" fillId="0" borderId="20" xfId="55" applyFont="1" applyBorder="1" applyAlignment="1">
      <alignment horizontal="center"/>
      <protection/>
    </xf>
    <xf numFmtId="1" fontId="64" fillId="0" borderId="17" xfId="55" applyNumberFormat="1" applyFont="1" applyBorder="1" applyAlignment="1">
      <alignment horizontal="center" vertical="center"/>
      <protection/>
    </xf>
    <xf numFmtId="0" fontId="11" fillId="0" borderId="20" xfId="55" applyFont="1" applyFill="1" applyBorder="1" applyAlignment="1">
      <alignment horizontal="center"/>
      <protection/>
    </xf>
    <xf numFmtId="1" fontId="65" fillId="0" borderId="17" xfId="55" applyNumberFormat="1" applyFont="1" applyBorder="1" applyAlignment="1">
      <alignment horizontal="center" vertical="center"/>
      <protection/>
    </xf>
    <xf numFmtId="0" fontId="8" fillId="0" borderId="17" xfId="55" applyFont="1" applyBorder="1" applyAlignment="1">
      <alignment wrapText="1"/>
      <protection/>
    </xf>
    <xf numFmtId="0" fontId="8" fillId="0" borderId="20" xfId="55" applyFont="1" applyBorder="1" applyAlignment="1">
      <alignment horizontal="center"/>
      <protection/>
    </xf>
    <xf numFmtId="49" fontId="8" fillId="0" borderId="20" xfId="55" applyNumberFormat="1" applyFont="1" applyBorder="1" applyAlignment="1">
      <alignment horizontal="center"/>
      <protection/>
    </xf>
    <xf numFmtId="1" fontId="65" fillId="0" borderId="17" xfId="55" applyNumberFormat="1" applyFont="1" applyBorder="1" applyAlignment="1">
      <alignment horizontal="center"/>
      <protection/>
    </xf>
    <xf numFmtId="0" fontId="8" fillId="34" borderId="21" xfId="55" applyFont="1" applyFill="1" applyBorder="1" applyAlignment="1">
      <alignment horizontal="justify" vertical="center" wrapText="1"/>
      <protection/>
    </xf>
    <xf numFmtId="1" fontId="65" fillId="0" borderId="22" xfId="55" applyNumberFormat="1" applyFont="1" applyBorder="1" applyAlignment="1">
      <alignment horizontal="center" vertical="center"/>
      <protection/>
    </xf>
    <xf numFmtId="0" fontId="66" fillId="0" borderId="20" xfId="55" applyFont="1" applyBorder="1" applyAlignment="1">
      <alignment wrapText="1"/>
      <protection/>
    </xf>
    <xf numFmtId="0" fontId="66" fillId="0" borderId="0" xfId="55" applyFont="1" applyAlignment="1">
      <alignment wrapText="1"/>
      <protection/>
    </xf>
    <xf numFmtId="0" fontId="12" fillId="0" borderId="20" xfId="55" applyFont="1" applyBorder="1" applyAlignment="1">
      <alignment horizontal="center"/>
      <protection/>
    </xf>
    <xf numFmtId="1" fontId="8" fillId="0" borderId="17" xfId="55" applyNumberFormat="1" applyFont="1" applyBorder="1" applyAlignment="1">
      <alignment horizontal="center"/>
      <protection/>
    </xf>
    <xf numFmtId="1" fontId="8" fillId="0" borderId="23" xfId="55" applyNumberFormat="1" applyFont="1" applyBorder="1" applyAlignment="1">
      <alignment horizontal="center"/>
      <protection/>
    </xf>
    <xf numFmtId="0" fontId="66" fillId="0" borderId="17" xfId="55" applyFont="1" applyBorder="1" applyAlignment="1">
      <alignment wrapText="1"/>
      <protection/>
    </xf>
    <xf numFmtId="1" fontId="11" fillId="0" borderId="17" xfId="55" applyNumberFormat="1" applyFont="1" applyBorder="1" applyAlignment="1">
      <alignment horizontal="center"/>
      <protection/>
    </xf>
    <xf numFmtId="49" fontId="11" fillId="0" borderId="17" xfId="55" applyNumberFormat="1" applyFont="1" applyBorder="1" applyAlignment="1">
      <alignment horizontal="center"/>
      <protection/>
    </xf>
    <xf numFmtId="49" fontId="8" fillId="0" borderId="17" xfId="55" applyNumberFormat="1" applyFont="1" applyBorder="1" applyAlignment="1">
      <alignment horizontal="center"/>
      <protection/>
    </xf>
    <xf numFmtId="0" fontId="8" fillId="34" borderId="24" xfId="55" applyFont="1" applyFill="1" applyBorder="1" applyAlignment="1">
      <alignment horizontal="justify" vertical="center" wrapText="1"/>
      <protection/>
    </xf>
    <xf numFmtId="49" fontId="11" fillId="0" borderId="20" xfId="55" applyNumberFormat="1" applyFont="1" applyBorder="1" applyAlignment="1">
      <alignment horizontal="center"/>
      <protection/>
    </xf>
    <xf numFmtId="0" fontId="8" fillId="0" borderId="25" xfId="55" applyFont="1" applyBorder="1" applyAlignment="1">
      <alignment wrapText="1"/>
      <protection/>
    </xf>
    <xf numFmtId="0" fontId="8" fillId="34" borderId="17" xfId="55" applyFont="1" applyFill="1" applyBorder="1" applyAlignment="1">
      <alignment horizontal="justify" vertical="center" wrapText="1"/>
      <protection/>
    </xf>
    <xf numFmtId="0" fontId="64" fillId="0" borderId="17" xfId="55" applyFont="1" applyBorder="1" applyAlignment="1">
      <alignment wrapText="1"/>
      <protection/>
    </xf>
    <xf numFmtId="0" fontId="11" fillId="0" borderId="26" xfId="55" applyFont="1" applyBorder="1" applyAlignment="1">
      <alignment wrapText="1"/>
      <protection/>
    </xf>
    <xf numFmtId="0" fontId="2" fillId="0" borderId="17" xfId="55" applyFont="1" applyBorder="1" applyAlignment="1">
      <alignment wrapText="1"/>
      <protection/>
    </xf>
    <xf numFmtId="0" fontId="11" fillId="0" borderId="17" xfId="55" applyFont="1" applyFill="1" applyBorder="1" applyAlignment="1">
      <alignment wrapText="1"/>
      <protection/>
    </xf>
    <xf numFmtId="0" fontId="11" fillId="35" borderId="17" xfId="55" applyFont="1" applyFill="1" applyBorder="1" applyAlignment="1">
      <alignment wrapText="1"/>
      <protection/>
    </xf>
    <xf numFmtId="49" fontId="11" fillId="0" borderId="17" xfId="55" applyNumberFormat="1" applyFont="1" applyFill="1" applyBorder="1" applyAlignment="1">
      <alignment horizontal="center" wrapText="1"/>
      <protection/>
    </xf>
    <xf numFmtId="49" fontId="8" fillId="0" borderId="17" xfId="55" applyNumberFormat="1" applyFont="1" applyFill="1" applyBorder="1" applyAlignment="1">
      <alignment horizontal="center" wrapText="1"/>
      <protection/>
    </xf>
    <xf numFmtId="0" fontId="8" fillId="0" borderId="17" xfId="55" applyFont="1" applyFill="1" applyBorder="1" applyAlignment="1">
      <alignment wrapText="1"/>
      <protection/>
    </xf>
    <xf numFmtId="0" fontId="11" fillId="36" borderId="17" xfId="55" applyFont="1" applyFill="1" applyBorder="1" applyAlignment="1">
      <alignment wrapText="1"/>
      <protection/>
    </xf>
    <xf numFmtId="0" fontId="8" fillId="0" borderId="20" xfId="55" applyFont="1" applyFill="1" applyBorder="1" applyAlignment="1">
      <alignment horizontal="center"/>
      <protection/>
    </xf>
    <xf numFmtId="0" fontId="66" fillId="0" borderId="23" xfId="55" applyFont="1" applyBorder="1" applyAlignment="1">
      <alignment wrapText="1"/>
      <protection/>
    </xf>
    <xf numFmtId="1" fontId="11" fillId="0" borderId="17" xfId="55" applyNumberFormat="1" applyFont="1" applyFill="1" applyBorder="1" applyAlignment="1">
      <alignment horizontal="center" wrapText="1"/>
      <protection/>
    </xf>
    <xf numFmtId="49" fontId="11" fillId="0" borderId="20" xfId="55" applyNumberFormat="1" applyFont="1" applyFill="1" applyBorder="1" applyAlignment="1">
      <alignment horizontal="center" wrapText="1"/>
      <protection/>
    </xf>
    <xf numFmtId="0" fontId="8" fillId="35" borderId="17" xfId="55" applyFont="1" applyFill="1" applyBorder="1" applyAlignment="1">
      <alignment wrapText="1"/>
      <protection/>
    </xf>
    <xf numFmtId="49" fontId="8" fillId="0" borderId="20" xfId="55" applyNumberFormat="1" applyFont="1" applyFill="1" applyBorder="1" applyAlignment="1">
      <alignment horizontal="center" wrapText="1"/>
      <protection/>
    </xf>
    <xf numFmtId="1" fontId="11" fillId="0" borderId="17" xfId="55" applyNumberFormat="1" applyFont="1" applyFill="1" applyBorder="1" applyAlignment="1">
      <alignment horizontal="center"/>
      <protection/>
    </xf>
    <xf numFmtId="1" fontId="8" fillId="0" borderId="17" xfId="55" applyNumberFormat="1" applyFont="1" applyFill="1" applyBorder="1" applyAlignment="1">
      <alignment horizontal="center" wrapText="1"/>
      <protection/>
    </xf>
    <xf numFmtId="49" fontId="8" fillId="0" borderId="27" xfId="55" applyNumberFormat="1" applyFont="1" applyFill="1" applyBorder="1" applyAlignment="1">
      <alignment horizontal="center"/>
      <protection/>
    </xf>
    <xf numFmtId="1" fontId="8" fillId="0" borderId="17" xfId="55" applyNumberFormat="1" applyFont="1" applyFill="1" applyBorder="1" applyAlignment="1">
      <alignment horizontal="center"/>
      <protection/>
    </xf>
    <xf numFmtId="49" fontId="8" fillId="0" borderId="20" xfId="55" applyNumberFormat="1" applyFont="1" applyFill="1" applyBorder="1" applyAlignment="1">
      <alignment horizontal="center"/>
      <protection/>
    </xf>
    <xf numFmtId="0" fontId="11" fillId="0" borderId="18" xfId="55" applyFont="1" applyFill="1" applyBorder="1" applyAlignment="1">
      <alignment horizontal="center"/>
      <protection/>
    </xf>
    <xf numFmtId="0" fontId="11" fillId="0" borderId="17" xfId="55" applyFont="1" applyFill="1" applyBorder="1" applyAlignment="1">
      <alignment horizontal="center"/>
      <protection/>
    </xf>
    <xf numFmtId="1" fontId="0" fillId="0" borderId="17" xfId="55" applyNumberFormat="1" applyBorder="1">
      <alignment/>
      <protection/>
    </xf>
    <xf numFmtId="0" fontId="8" fillId="0" borderId="18" xfId="55" applyFont="1" applyFill="1" applyBorder="1" applyAlignment="1">
      <alignment horizontal="center"/>
      <protection/>
    </xf>
    <xf numFmtId="0" fontId="8" fillId="0" borderId="17" xfId="55" applyFont="1" applyFill="1" applyBorder="1" applyAlignment="1">
      <alignment horizontal="center"/>
      <protection/>
    </xf>
    <xf numFmtId="0" fontId="11" fillId="0" borderId="17" xfId="55" applyFont="1" applyBorder="1" applyAlignment="1">
      <alignment horizontal="left" wrapText="1"/>
      <protection/>
    </xf>
    <xf numFmtId="0" fontId="8" fillId="0" borderId="22" xfId="55" applyFont="1" applyBorder="1" applyAlignment="1">
      <alignment horizontal="left" wrapText="1"/>
      <protection/>
    </xf>
    <xf numFmtId="0" fontId="8" fillId="0" borderId="28" xfId="55" applyFont="1" applyFill="1" applyBorder="1" applyAlignment="1">
      <alignment horizontal="center"/>
      <protection/>
    </xf>
    <xf numFmtId="0" fontId="8" fillId="0" borderId="17" xfId="55" applyFont="1" applyBorder="1" applyAlignment="1">
      <alignment horizontal="left" wrapText="1"/>
      <protection/>
    </xf>
    <xf numFmtId="49" fontId="11" fillId="0" borderId="17" xfId="55" applyNumberFormat="1" applyFont="1" applyFill="1" applyBorder="1" applyAlignment="1">
      <alignment horizontal="center"/>
      <protection/>
    </xf>
    <xf numFmtId="0" fontId="66" fillId="34" borderId="29" xfId="55" applyFont="1" applyFill="1" applyBorder="1" applyAlignment="1">
      <alignment vertical="center" wrapText="1"/>
      <protection/>
    </xf>
    <xf numFmtId="0" fontId="8" fillId="0" borderId="23" xfId="55" applyFont="1" applyBorder="1" applyAlignment="1">
      <alignment wrapText="1"/>
      <protection/>
    </xf>
    <xf numFmtId="0" fontId="8" fillId="0" borderId="27" xfId="55" applyFont="1" applyFill="1" applyBorder="1" applyAlignment="1">
      <alignment horizontal="center"/>
      <protection/>
    </xf>
    <xf numFmtId="0" fontId="65" fillId="0" borderId="17" xfId="55" applyFont="1" applyBorder="1" applyAlignment="1">
      <alignment wrapText="1"/>
      <protection/>
    </xf>
    <xf numFmtId="0" fontId="0" fillId="0" borderId="17" xfId="55" applyBorder="1">
      <alignment/>
      <protection/>
    </xf>
    <xf numFmtId="0" fontId="0" fillId="0" borderId="18" xfId="55" applyBorder="1">
      <alignment/>
      <protection/>
    </xf>
    <xf numFmtId="0" fontId="11" fillId="0" borderId="27" xfId="55" applyFont="1" applyFill="1" applyBorder="1" applyAlignment="1">
      <alignment horizontal="center"/>
      <protection/>
    </xf>
    <xf numFmtId="49" fontId="8" fillId="0" borderId="25" xfId="55" applyNumberFormat="1" applyFont="1" applyBorder="1" applyAlignment="1">
      <alignment horizontal="center"/>
      <protection/>
    </xf>
    <xf numFmtId="0" fontId="8" fillId="0" borderId="25" xfId="55" applyFont="1" applyFill="1" applyBorder="1" applyAlignment="1">
      <alignment horizontal="center"/>
      <protection/>
    </xf>
    <xf numFmtId="0" fontId="8" fillId="0" borderId="25" xfId="55" applyFont="1" applyBorder="1" applyAlignment="1">
      <alignment horizontal="center"/>
      <protection/>
    </xf>
    <xf numFmtId="0" fontId="8" fillId="0" borderId="19" xfId="55" applyFont="1" applyFill="1" applyBorder="1" applyAlignment="1">
      <alignment horizontal="center"/>
      <protection/>
    </xf>
    <xf numFmtId="0" fontId="66" fillId="34" borderId="17" xfId="55" applyFont="1" applyFill="1" applyBorder="1" applyAlignment="1">
      <alignment vertical="center" wrapText="1"/>
      <protection/>
    </xf>
    <xf numFmtId="1" fontId="67" fillId="0" borderId="17" xfId="55" applyNumberFormat="1" applyFont="1" applyBorder="1" applyAlignment="1">
      <alignment horizontal="center"/>
      <protection/>
    </xf>
    <xf numFmtId="0" fontId="13" fillId="0" borderId="30" xfId="55" applyFont="1" applyBorder="1" applyAlignment="1">
      <alignment horizontal="center"/>
      <protection/>
    </xf>
    <xf numFmtId="1" fontId="67" fillId="0" borderId="22" xfId="55" applyNumberFormat="1" applyFont="1" applyBorder="1" applyAlignment="1">
      <alignment horizontal="center" vertical="center"/>
      <protection/>
    </xf>
    <xf numFmtId="0" fontId="11" fillId="34" borderId="17" xfId="55" applyFont="1" applyFill="1" applyBorder="1" applyAlignment="1">
      <alignment horizontal="justify" vertical="center" wrapText="1"/>
      <protection/>
    </xf>
    <xf numFmtId="0" fontId="0" fillId="0" borderId="20" xfId="55" applyBorder="1">
      <alignment/>
      <protection/>
    </xf>
    <xf numFmtId="0" fontId="8" fillId="0" borderId="0" xfId="55" applyFont="1" applyFill="1" applyBorder="1" applyAlignment="1">
      <alignment wrapText="1"/>
      <protection/>
    </xf>
    <xf numFmtId="0" fontId="14" fillId="0" borderId="0" xfId="55" applyFont="1" applyAlignment="1">
      <alignment horizontal="left"/>
      <protection/>
    </xf>
    <xf numFmtId="0" fontId="8" fillId="0" borderId="0" xfId="55" applyFont="1" applyAlignment="1">
      <alignment horizontal="left"/>
      <protection/>
    </xf>
    <xf numFmtId="0" fontId="8" fillId="0" borderId="0" xfId="55" applyFont="1">
      <alignment/>
      <protection/>
    </xf>
    <xf numFmtId="0" fontId="5" fillId="0" borderId="0" xfId="55" applyFont="1" applyBorder="1" applyAlignment="1">
      <alignment horizontal="center"/>
      <protection/>
    </xf>
    <xf numFmtId="0" fontId="5" fillId="0" borderId="17" xfId="55" applyFont="1" applyBorder="1" applyAlignment="1">
      <alignment horizontal="center"/>
      <protection/>
    </xf>
    <xf numFmtId="0" fontId="5" fillId="0" borderId="31" xfId="55" applyFont="1" applyBorder="1" applyAlignment="1">
      <alignment horizontal="center" wrapText="1"/>
      <protection/>
    </xf>
    <xf numFmtId="0" fontId="5" fillId="0" borderId="32" xfId="55" applyFont="1" applyBorder="1" applyAlignment="1">
      <alignment horizontal="center" wrapText="1"/>
      <protection/>
    </xf>
    <xf numFmtId="0" fontId="5" fillId="0" borderId="0" xfId="55" applyFont="1" applyBorder="1" applyAlignment="1">
      <alignment horizontal="center" wrapText="1"/>
      <protection/>
    </xf>
    <xf numFmtId="0" fontId="0" fillId="0" borderId="0" xfId="0" applyFont="1" applyFill="1" applyBorder="1" applyAlignment="1">
      <alignment wrapText="1"/>
    </xf>
    <xf numFmtId="0" fontId="0" fillId="0" borderId="17" xfId="55" applyBorder="1" applyAlignment="1">
      <alignment horizontal="center"/>
      <protection/>
    </xf>
    <xf numFmtId="0" fontId="2" fillId="0" borderId="17" xfId="55" applyFont="1" applyBorder="1" applyAlignment="1">
      <alignment horizontal="left"/>
      <protection/>
    </xf>
    <xf numFmtId="0" fontId="2" fillId="0" borderId="17" xfId="55" applyFont="1" applyBorder="1" applyAlignment="1">
      <alignment horizontal="center"/>
      <protection/>
    </xf>
    <xf numFmtId="2" fontId="0" fillId="0" borderId="17" xfId="55" applyNumberFormat="1" applyBorder="1" applyAlignment="1">
      <alignment horizontal="center"/>
      <protection/>
    </xf>
    <xf numFmtId="0" fontId="0" fillId="0" borderId="17" xfId="55" applyBorder="1" applyAlignment="1">
      <alignment horizontal="left"/>
      <protection/>
    </xf>
    <xf numFmtId="0" fontId="0" fillId="0" borderId="17" xfId="55" applyBorder="1" applyAlignment="1">
      <alignment horizontal="left" wrapText="1"/>
      <protection/>
    </xf>
    <xf numFmtId="2" fontId="2" fillId="0" borderId="17" xfId="55" applyNumberFormat="1" applyFont="1" applyBorder="1" applyAlignment="1">
      <alignment horizontal="center"/>
      <protection/>
    </xf>
    <xf numFmtId="2" fontId="2" fillId="0" borderId="17" xfId="60" applyNumberFormat="1" applyFont="1" applyBorder="1" applyAlignment="1">
      <alignment horizontal="center"/>
    </xf>
    <xf numFmtId="0" fontId="0" fillId="0" borderId="17" xfId="55" applyBorder="1" applyAlignment="1">
      <alignment wrapText="1"/>
      <protection/>
    </xf>
    <xf numFmtId="0" fontId="2" fillId="0" borderId="17" xfId="55" applyFont="1" applyBorder="1">
      <alignment/>
      <protection/>
    </xf>
    <xf numFmtId="0" fontId="0" fillId="0" borderId="0" xfId="55" applyFill="1" applyBorder="1" applyAlignment="1">
      <alignment wrapText="1"/>
      <protection/>
    </xf>
    <xf numFmtId="0" fontId="9" fillId="0" borderId="0" xfId="55" applyFont="1" applyBorder="1" applyAlignment="1">
      <alignment horizontal="right"/>
      <protection/>
    </xf>
    <xf numFmtId="0" fontId="2" fillId="0" borderId="0" xfId="55" applyFont="1" applyAlignment="1">
      <alignment wrapText="1"/>
      <protection/>
    </xf>
    <xf numFmtId="0" fontId="9" fillId="0" borderId="0" xfId="55" applyFont="1">
      <alignment/>
      <protection/>
    </xf>
    <xf numFmtId="0" fontId="9" fillId="0" borderId="17" xfId="55" applyFont="1" applyBorder="1" applyAlignment="1">
      <alignment wrapText="1"/>
      <protection/>
    </xf>
    <xf numFmtId="0" fontId="9" fillId="0" borderId="18" xfId="55" applyFont="1" applyBorder="1" applyAlignment="1">
      <alignment horizontal="center" wrapText="1"/>
      <protection/>
    </xf>
    <xf numFmtId="0" fontId="9" fillId="0" borderId="17" xfId="55" applyFont="1" applyBorder="1">
      <alignment/>
      <protection/>
    </xf>
    <xf numFmtId="0" fontId="9" fillId="0" borderId="17" xfId="55" applyFont="1" applyBorder="1" applyAlignment="1">
      <alignment horizontal="center"/>
      <protection/>
    </xf>
    <xf numFmtId="0" fontId="11" fillId="35" borderId="17" xfId="55" applyFont="1" applyFill="1" applyBorder="1" applyAlignment="1">
      <alignment horizontal="left" wrapText="1"/>
      <protection/>
    </xf>
    <xf numFmtId="49" fontId="7" fillId="0" borderId="15" xfId="0" applyNumberFormat="1" applyFont="1" applyBorder="1" applyAlignment="1">
      <alignment wrapText="1"/>
    </xf>
    <xf numFmtId="49" fontId="10" fillId="0" borderId="15" xfId="0" applyNumberFormat="1" applyFont="1" applyBorder="1" applyAlignment="1">
      <alignment/>
    </xf>
    <xf numFmtId="1" fontId="65" fillId="36" borderId="17" xfId="55" applyNumberFormat="1" applyFont="1" applyFill="1" applyBorder="1" applyAlignment="1">
      <alignment horizontal="center"/>
      <protection/>
    </xf>
    <xf numFmtId="1" fontId="0" fillId="36" borderId="17" xfId="0" applyNumberFormat="1" applyFont="1" applyFill="1" applyBorder="1" applyAlignment="1">
      <alignment horizontal="center"/>
    </xf>
    <xf numFmtId="1" fontId="0" fillId="36" borderId="17" xfId="0" applyNumberFormat="1" applyFill="1" applyBorder="1" applyAlignment="1">
      <alignment horizontal="center"/>
    </xf>
    <xf numFmtId="0" fontId="5" fillId="36" borderId="33" xfId="0" applyNumberFormat="1" applyFont="1" applyFill="1" applyBorder="1" applyAlignment="1">
      <alignment horizontal="center"/>
    </xf>
    <xf numFmtId="1" fontId="8" fillId="36" borderId="17" xfId="55" applyNumberFormat="1" applyFont="1" applyFill="1" applyBorder="1" applyAlignment="1">
      <alignment horizontal="center"/>
      <protection/>
    </xf>
    <xf numFmtId="1" fontId="11" fillId="36" borderId="17" xfId="55" applyNumberFormat="1" applyFont="1" applyFill="1" applyBorder="1" applyAlignment="1">
      <alignment horizontal="center"/>
      <protection/>
    </xf>
    <xf numFmtId="0" fontId="8" fillId="36" borderId="25" xfId="55" applyFont="1" applyFill="1" applyBorder="1" applyAlignment="1">
      <alignment wrapText="1"/>
      <protection/>
    </xf>
    <xf numFmtId="0" fontId="8" fillId="36" borderId="17" xfId="55" applyFont="1" applyFill="1" applyBorder="1" applyAlignment="1">
      <alignment horizontal="center"/>
      <protection/>
    </xf>
    <xf numFmtId="49" fontId="8" fillId="36" borderId="17" xfId="55" applyNumberFormat="1" applyFont="1" applyFill="1" applyBorder="1" applyAlignment="1">
      <alignment horizontal="center"/>
      <protection/>
    </xf>
    <xf numFmtId="0" fontId="8" fillId="36" borderId="18" xfId="55" applyFont="1" applyFill="1" applyBorder="1" applyAlignment="1">
      <alignment horizontal="center"/>
      <protection/>
    </xf>
    <xf numFmtId="49" fontId="8" fillId="36" borderId="20" xfId="55" applyNumberFormat="1" applyFont="1" applyFill="1" applyBorder="1" applyAlignment="1">
      <alignment horizontal="center"/>
      <protection/>
    </xf>
    <xf numFmtId="0" fontId="11" fillId="0" borderId="30" xfId="55" applyFont="1" applyBorder="1" applyAlignment="1">
      <alignment wrapText="1"/>
      <protection/>
    </xf>
    <xf numFmtId="0" fontId="8" fillId="36" borderId="17" xfId="55" applyFont="1" applyFill="1" applyBorder="1" applyAlignment="1">
      <alignment wrapText="1"/>
      <protection/>
    </xf>
    <xf numFmtId="0" fontId="8" fillId="36" borderId="20" xfId="55" applyFont="1" applyFill="1" applyBorder="1" applyAlignment="1">
      <alignment horizontal="center"/>
      <protection/>
    </xf>
    <xf numFmtId="1" fontId="65" fillId="36" borderId="17" xfId="55" applyNumberFormat="1" applyFont="1" applyFill="1" applyBorder="1" applyAlignment="1">
      <alignment horizontal="center" vertical="center"/>
      <protection/>
    </xf>
    <xf numFmtId="0" fontId="0" fillId="0" borderId="0" xfId="55" applyAlignment="1">
      <alignment horizontal="center"/>
      <protection/>
    </xf>
    <xf numFmtId="0" fontId="11" fillId="0" borderId="25" xfId="55" applyFont="1" applyBorder="1" applyAlignment="1">
      <alignment wrapText="1"/>
      <protection/>
    </xf>
    <xf numFmtId="0" fontId="8" fillId="36" borderId="22" xfId="55" applyFont="1" applyFill="1" applyBorder="1" applyAlignment="1">
      <alignment horizontal="left" wrapText="1"/>
      <protection/>
    </xf>
    <xf numFmtId="0" fontId="11" fillId="36" borderId="17" xfId="55" applyFont="1" applyFill="1" applyBorder="1" applyAlignment="1">
      <alignment horizontal="left" wrapText="1"/>
      <protection/>
    </xf>
    <xf numFmtId="49" fontId="11" fillId="36" borderId="17" xfId="55" applyNumberFormat="1" applyFont="1" applyFill="1" applyBorder="1" applyAlignment="1">
      <alignment horizontal="center"/>
      <protection/>
    </xf>
    <xf numFmtId="0" fontId="11" fillId="36" borderId="17" xfId="55" applyFont="1" applyFill="1" applyBorder="1" applyAlignment="1">
      <alignment horizontal="center"/>
      <protection/>
    </xf>
    <xf numFmtId="0" fontId="11" fillId="36" borderId="20" xfId="55" applyFont="1" applyFill="1" applyBorder="1" applyAlignment="1">
      <alignment horizontal="center"/>
      <protection/>
    </xf>
    <xf numFmtId="0" fontId="17" fillId="0" borderId="17" xfId="0" applyFont="1" applyFill="1" applyBorder="1" applyAlignment="1">
      <alignment vertical="top" wrapText="1"/>
    </xf>
    <xf numFmtId="0" fontId="19" fillId="0" borderId="17" xfId="0" applyFont="1" applyFill="1" applyBorder="1" applyAlignment="1">
      <alignment wrapText="1"/>
    </xf>
    <xf numFmtId="0" fontId="22" fillId="0" borderId="1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0" xfId="55" applyAlignment="1">
      <alignment horizontal="right"/>
      <protection/>
    </xf>
    <xf numFmtId="0" fontId="2" fillId="0" borderId="0" xfId="55" applyFont="1">
      <alignment/>
      <protection/>
    </xf>
    <xf numFmtId="49" fontId="68" fillId="0" borderId="0" xfId="0" applyNumberFormat="1" applyFont="1" applyAlignment="1">
      <alignment wrapText="1"/>
    </xf>
    <xf numFmtId="49" fontId="11" fillId="0" borderId="17" xfId="55" applyNumberFormat="1" applyFont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wrapText="1"/>
    </xf>
    <xf numFmtId="1" fontId="2" fillId="36" borderId="17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2" fontId="8" fillId="0" borderId="17" xfId="55" applyNumberFormat="1" applyFont="1" applyBorder="1" applyAlignment="1">
      <alignment horizontal="center"/>
      <protection/>
    </xf>
    <xf numFmtId="2" fontId="11" fillId="0" borderId="17" xfId="55" applyNumberFormat="1" applyFont="1" applyBorder="1" applyAlignment="1">
      <alignment horizontal="center"/>
      <protection/>
    </xf>
    <xf numFmtId="0" fontId="11" fillId="0" borderId="23" xfId="55" applyFont="1" applyBorder="1" applyAlignment="1">
      <alignment wrapText="1"/>
      <protection/>
    </xf>
    <xf numFmtId="49" fontId="11" fillId="0" borderId="23" xfId="55" applyNumberFormat="1" applyFont="1" applyBorder="1" applyAlignment="1">
      <alignment vertical="top" wrapText="1"/>
      <protection/>
    </xf>
    <xf numFmtId="49" fontId="8" fillId="0" borderId="17" xfId="55" applyNumberFormat="1" applyFont="1" applyFill="1" applyBorder="1" applyAlignment="1">
      <alignment horizontal="center"/>
      <protection/>
    </xf>
    <xf numFmtId="1" fontId="69" fillId="0" borderId="17" xfId="55" applyNumberFormat="1" applyFont="1" applyBorder="1" applyAlignment="1">
      <alignment horizontal="center"/>
      <protection/>
    </xf>
    <xf numFmtId="1" fontId="70" fillId="0" borderId="17" xfId="55" applyNumberFormat="1" applyFont="1" applyBorder="1" applyAlignment="1">
      <alignment horizontal="center"/>
      <protection/>
    </xf>
    <xf numFmtId="0" fontId="0" fillId="36" borderId="14" xfId="52" applyFont="1" applyFill="1" applyBorder="1" applyAlignment="1">
      <alignment horizontal="left" wrapText="1"/>
      <protection/>
    </xf>
    <xf numFmtId="0" fontId="11" fillId="0" borderId="23" xfId="55" applyFont="1" applyBorder="1">
      <alignment/>
      <protection/>
    </xf>
    <xf numFmtId="0" fontId="5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center"/>
    </xf>
    <xf numFmtId="0" fontId="0" fillId="36" borderId="14" xfId="0" applyFont="1" applyFill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7" xfId="0" applyFont="1" applyBorder="1" applyAlignment="1">
      <alignment wrapText="1"/>
    </xf>
    <xf numFmtId="0" fontId="0" fillId="36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wrapText="1"/>
    </xf>
    <xf numFmtId="0" fontId="19" fillId="0" borderId="14" xfId="0" applyFont="1" applyFill="1" applyBorder="1" applyAlignment="1">
      <alignment wrapText="1"/>
    </xf>
    <xf numFmtId="0" fontId="0" fillId="0" borderId="10" xfId="0" applyBorder="1" applyAlignment="1">
      <alignment vertical="center"/>
    </xf>
    <xf numFmtId="49" fontId="23" fillId="0" borderId="0" xfId="0" applyNumberFormat="1" applyFont="1" applyAlignment="1">
      <alignment vertical="top" wrapText="1"/>
    </xf>
    <xf numFmtId="0" fontId="0" fillId="0" borderId="34" xfId="0" applyFont="1" applyFill="1" applyBorder="1" applyAlignment="1">
      <alignment wrapText="1"/>
    </xf>
    <xf numFmtId="0" fontId="2" fillId="0" borderId="3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Font="1" applyBorder="1" applyAlignment="1">
      <alignment horizontal="left"/>
    </xf>
    <xf numFmtId="0" fontId="5" fillId="33" borderId="15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2" fontId="8" fillId="0" borderId="17" xfId="55" applyNumberFormat="1" applyFont="1" applyFill="1" applyBorder="1" applyAlignment="1">
      <alignment horizontal="center"/>
      <protection/>
    </xf>
    <xf numFmtId="2" fontId="11" fillId="0" borderId="17" xfId="55" applyNumberFormat="1" applyFont="1" applyFill="1" applyBorder="1" applyAlignment="1">
      <alignment horizontal="center"/>
      <protection/>
    </xf>
    <xf numFmtId="2" fontId="64" fillId="0" borderId="17" xfId="55" applyNumberFormat="1" applyFont="1" applyBorder="1" applyAlignment="1">
      <alignment horizontal="center"/>
      <protection/>
    </xf>
    <xf numFmtId="2" fontId="64" fillId="0" borderId="17" xfId="55" applyNumberFormat="1" applyFont="1" applyBorder="1" applyAlignment="1">
      <alignment horizontal="center" vertical="center"/>
      <protection/>
    </xf>
    <xf numFmtId="0" fontId="8" fillId="0" borderId="0" xfId="55" applyFont="1" applyBorder="1" applyAlignment="1">
      <alignment wrapText="1"/>
      <protection/>
    </xf>
    <xf numFmtId="0" fontId="2" fillId="0" borderId="0" xfId="55" applyFont="1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55" applyAlignment="1">
      <alignment horizontal="right"/>
      <protection/>
    </xf>
    <xf numFmtId="0" fontId="0" fillId="0" borderId="0" xfId="0" applyAlignment="1">
      <alignment horizontal="right"/>
    </xf>
    <xf numFmtId="0" fontId="3" fillId="0" borderId="0" xfId="52" applyFont="1" applyAlignment="1">
      <alignment horizontal="right"/>
      <protection/>
    </xf>
    <xf numFmtId="0" fontId="2" fillId="0" borderId="1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3" fillId="0" borderId="0" xfId="52" applyNumberFormat="1" applyFont="1" applyAlignment="1">
      <alignment horizontal="right"/>
      <protection/>
    </xf>
    <xf numFmtId="49" fontId="0" fillId="0" borderId="0" xfId="0" applyNumberFormat="1" applyAlignment="1">
      <alignment horizontal="right"/>
    </xf>
    <xf numFmtId="0" fontId="0" fillId="0" borderId="0" xfId="0" applyAlignment="1">
      <alignment/>
    </xf>
    <xf numFmtId="0" fontId="8" fillId="0" borderId="0" xfId="55" applyFont="1" applyAlignment="1">
      <alignment horizontal="right" vertical="top"/>
      <protection/>
    </xf>
    <xf numFmtId="0" fontId="0" fillId="0" borderId="0" xfId="55" applyAlignment="1">
      <alignment vertical="top"/>
      <protection/>
    </xf>
    <xf numFmtId="0" fontId="0" fillId="0" borderId="0" xfId="55" applyAlignment="1">
      <alignment/>
      <protection/>
    </xf>
    <xf numFmtId="0" fontId="9" fillId="0" borderId="0" xfId="55" applyFont="1" applyAlignment="1">
      <alignment horizontal="right" vertical="top"/>
      <protection/>
    </xf>
    <xf numFmtId="0" fontId="10" fillId="0" borderId="0" xfId="55" applyFont="1" applyAlignment="1">
      <alignment horizontal="center" wrapText="1"/>
      <protection/>
    </xf>
    <xf numFmtId="0" fontId="0" fillId="0" borderId="0" xfId="55" applyAlignment="1">
      <alignment wrapText="1"/>
      <protection/>
    </xf>
    <xf numFmtId="0" fontId="5" fillId="0" borderId="25" xfId="55" applyFont="1" applyBorder="1" applyAlignment="1">
      <alignment horizontal="center" vertical="center"/>
      <protection/>
    </xf>
    <xf numFmtId="0" fontId="0" fillId="0" borderId="23" xfId="55" applyBorder="1" applyAlignment="1">
      <alignment horizontal="center" vertical="center"/>
      <protection/>
    </xf>
    <xf numFmtId="0" fontId="5" fillId="0" borderId="18" xfId="55" applyFont="1" applyBorder="1" applyAlignment="1">
      <alignment horizontal="center"/>
      <protection/>
    </xf>
    <xf numFmtId="0" fontId="5" fillId="0" borderId="27" xfId="55" applyFont="1" applyBorder="1" applyAlignment="1">
      <alignment horizontal="center"/>
      <protection/>
    </xf>
    <xf numFmtId="0" fontId="5" fillId="0" borderId="38" xfId="55" applyFont="1" applyBorder="1" applyAlignment="1">
      <alignment horizontal="center"/>
      <protection/>
    </xf>
    <xf numFmtId="0" fontId="5" fillId="0" borderId="20" xfId="55" applyFont="1" applyBorder="1" applyAlignment="1">
      <alignment horizontal="center"/>
      <protection/>
    </xf>
    <xf numFmtId="0" fontId="5" fillId="0" borderId="39" xfId="55" applyFont="1" applyBorder="1" applyAlignment="1">
      <alignment horizontal="center" vertical="center" wrapText="1"/>
      <protection/>
    </xf>
    <xf numFmtId="0" fontId="0" fillId="0" borderId="38" xfId="55" applyBorder="1" applyAlignment="1">
      <alignment/>
      <protection/>
    </xf>
    <xf numFmtId="0" fontId="0" fillId="0" borderId="19" xfId="55" applyBorder="1" applyAlignment="1">
      <alignment/>
      <protection/>
    </xf>
    <xf numFmtId="0" fontId="9" fillId="0" borderId="0" xfId="55" applyFont="1" applyAlignment="1">
      <alignment horizontal="right" wrapText="1"/>
      <protection/>
    </xf>
    <xf numFmtId="0" fontId="16" fillId="0" borderId="0" xfId="55" applyFont="1" applyAlignment="1">
      <alignment horizontal="center" wrapText="1"/>
      <protection/>
    </xf>
    <xf numFmtId="0" fontId="9" fillId="0" borderId="18" xfId="55" applyFont="1" applyBorder="1" applyAlignment="1">
      <alignment horizontal="center" vertical="center" wrapText="1"/>
      <protection/>
    </xf>
    <xf numFmtId="0" fontId="9" fillId="0" borderId="27" xfId="55" applyFont="1" applyBorder="1" applyAlignment="1">
      <alignment horizontal="center" vertical="center" wrapText="1"/>
      <protection/>
    </xf>
    <xf numFmtId="0" fontId="9" fillId="0" borderId="20" xfId="55" applyFont="1" applyBorder="1" applyAlignment="1">
      <alignment horizontal="center" vertical="center" wrapText="1"/>
      <protection/>
    </xf>
    <xf numFmtId="0" fontId="5" fillId="0" borderId="40" xfId="55" applyFont="1" applyBorder="1" applyAlignment="1">
      <alignment horizontal="center" vertical="center"/>
      <protection/>
    </xf>
    <xf numFmtId="0" fontId="8" fillId="0" borderId="41" xfId="55" applyFont="1" applyBorder="1" applyAlignment="1">
      <alignment horizontal="center" vertical="center"/>
      <protection/>
    </xf>
    <xf numFmtId="0" fontId="8" fillId="0" borderId="27" xfId="55" applyFont="1" applyBorder="1" applyAlignment="1">
      <alignment/>
      <protection/>
    </xf>
    <xf numFmtId="0" fontId="8" fillId="0" borderId="20" xfId="55" applyFont="1" applyBorder="1" applyAlignment="1">
      <alignment/>
      <protection/>
    </xf>
    <xf numFmtId="0" fontId="5" fillId="0" borderId="39" xfId="55" applyFont="1" applyBorder="1" applyAlignment="1">
      <alignment horizontal="center" wrapText="1"/>
      <protection/>
    </xf>
    <xf numFmtId="0" fontId="5" fillId="0" borderId="38" xfId="55" applyFont="1" applyBorder="1" applyAlignment="1">
      <alignment horizontal="center" wrapText="1"/>
      <protection/>
    </xf>
    <xf numFmtId="0" fontId="5" fillId="0" borderId="28" xfId="55" applyFont="1" applyBorder="1" applyAlignment="1">
      <alignment horizontal="center"/>
      <protection/>
    </xf>
    <xf numFmtId="0" fontId="5" fillId="0" borderId="42" xfId="55" applyFont="1" applyBorder="1" applyAlignment="1">
      <alignment horizontal="center"/>
      <protection/>
    </xf>
    <xf numFmtId="0" fontId="8" fillId="0" borderId="0" xfId="55" applyFont="1" applyAlignment="1">
      <alignment/>
      <protection/>
    </xf>
    <xf numFmtId="0" fontId="14" fillId="0" borderId="0" xfId="55" applyFont="1" applyAlignment="1">
      <alignment horizontal="right"/>
      <protection/>
    </xf>
    <xf numFmtId="0" fontId="15" fillId="0" borderId="0" xfId="55" applyFont="1" applyAlignment="1">
      <alignment horizontal="right"/>
      <protection/>
    </xf>
    <xf numFmtId="0" fontId="15" fillId="0" borderId="0" xfId="55" applyFont="1" applyAlignment="1">
      <alignment/>
      <protection/>
    </xf>
    <xf numFmtId="0" fontId="5" fillId="0" borderId="0" xfId="55" applyFont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="85" zoomScaleNormal="85" zoomScalePageLayoutView="0" workbookViewId="0" topLeftCell="A1">
      <selection activeCell="B5" sqref="B5:E5"/>
    </sheetView>
  </sheetViews>
  <sheetFormatPr defaultColWidth="8.875" defaultRowHeight="12.75"/>
  <cols>
    <col min="1" max="1" width="72.25390625" style="47" customWidth="1"/>
    <col min="2" max="2" width="26.625" style="47" customWidth="1"/>
    <col min="3" max="3" width="17.125" style="47" customWidth="1"/>
    <col min="4" max="4" width="14.125" style="47" customWidth="1"/>
    <col min="5" max="5" width="14.25390625" style="47" customWidth="1"/>
    <col min="6" max="16384" width="8.875" style="47" customWidth="1"/>
  </cols>
  <sheetData>
    <row r="1" spans="1:5" ht="12.75">
      <c r="A1" s="231" t="s">
        <v>263</v>
      </c>
      <c r="B1" s="232"/>
      <c r="C1" s="232"/>
      <c r="D1" s="232"/>
      <c r="E1" s="232"/>
    </row>
    <row r="2" spans="2:5" ht="12.75">
      <c r="B2" s="231" t="s">
        <v>264</v>
      </c>
      <c r="C2" s="232"/>
      <c r="D2" s="232"/>
      <c r="E2" s="232"/>
    </row>
    <row r="3" spans="1:5" ht="12.75">
      <c r="A3" s="231" t="s">
        <v>422</v>
      </c>
      <c r="B3" s="232"/>
      <c r="C3" s="232"/>
      <c r="D3" s="232"/>
      <c r="E3" s="232"/>
    </row>
    <row r="4" spans="1:5" ht="12.75">
      <c r="A4" s="231" t="s">
        <v>401</v>
      </c>
      <c r="B4" s="232"/>
      <c r="C4" s="232"/>
      <c r="D4" s="232"/>
      <c r="E4" s="232"/>
    </row>
    <row r="5" spans="2:5" ht="12.75">
      <c r="B5" s="231" t="s">
        <v>426</v>
      </c>
      <c r="C5" s="232"/>
      <c r="D5" s="232"/>
      <c r="E5" s="232"/>
    </row>
    <row r="7" spans="1:5" ht="12.75">
      <c r="A7" s="229" t="s">
        <v>265</v>
      </c>
      <c r="B7" s="230"/>
      <c r="C7" s="230"/>
      <c r="D7" s="230"/>
      <c r="E7" s="230"/>
    </row>
    <row r="8" spans="1:4" ht="15" customHeight="1">
      <c r="A8" s="188" t="s">
        <v>402</v>
      </c>
      <c r="B8" s="188"/>
      <c r="C8" s="188"/>
      <c r="D8" s="188"/>
    </row>
    <row r="9" ht="12.75">
      <c r="E9" s="176" t="s">
        <v>334</v>
      </c>
    </row>
    <row r="10" spans="1:5" ht="12.75">
      <c r="A10" s="140" t="s">
        <v>112</v>
      </c>
      <c r="B10" s="140" t="s">
        <v>266</v>
      </c>
      <c r="C10" s="142" t="s">
        <v>386</v>
      </c>
      <c r="D10" s="142" t="s">
        <v>389</v>
      </c>
      <c r="E10" s="142" t="s">
        <v>403</v>
      </c>
    </row>
    <row r="11" spans="1:5" ht="12.75">
      <c r="A11" s="141" t="s">
        <v>267</v>
      </c>
      <c r="B11" s="142" t="s">
        <v>351</v>
      </c>
      <c r="C11" s="143">
        <f>SUM(C12+C22)</f>
        <v>3371901.42</v>
      </c>
      <c r="D11" s="143">
        <f>SUM(D12+D22)</f>
        <v>93842</v>
      </c>
      <c r="E11" s="143">
        <f>SUM(E12+E22)</f>
        <v>96417</v>
      </c>
    </row>
    <row r="12" spans="1:5" ht="12.75">
      <c r="A12" s="141" t="s">
        <v>268</v>
      </c>
      <c r="B12" s="142" t="s">
        <v>352</v>
      </c>
      <c r="C12" s="143">
        <f>SUM(C14+C16)</f>
        <v>91097</v>
      </c>
      <c r="D12" s="143">
        <f>SUM(D14+D16)</f>
        <v>93842</v>
      </c>
      <c r="E12" s="143">
        <f>SUM(E14+E16)</f>
        <v>96417</v>
      </c>
    </row>
    <row r="13" spans="1:5" ht="11.25" customHeight="1">
      <c r="A13" s="144" t="s">
        <v>323</v>
      </c>
      <c r="B13" s="140" t="s">
        <v>353</v>
      </c>
      <c r="C13" s="143">
        <f>SUM(C14)</f>
        <v>91097</v>
      </c>
      <c r="D13" s="143">
        <f>SUM(D14)</f>
        <v>184939</v>
      </c>
      <c r="E13" s="143">
        <f>SUM(E14)</f>
        <v>190259</v>
      </c>
    </row>
    <row r="14" spans="1:5" ht="24" customHeight="1">
      <c r="A14" s="145" t="s">
        <v>324</v>
      </c>
      <c r="B14" s="140" t="s">
        <v>338</v>
      </c>
      <c r="C14" s="143">
        <v>91097</v>
      </c>
      <c r="D14" s="143">
        <v>184939</v>
      </c>
      <c r="E14" s="143">
        <v>190259</v>
      </c>
    </row>
    <row r="15" spans="1:5" ht="24" customHeight="1">
      <c r="A15" s="145" t="s">
        <v>315</v>
      </c>
      <c r="B15" s="140" t="s">
        <v>354</v>
      </c>
      <c r="C15" s="143">
        <f>SUM(C16)</f>
        <v>0</v>
      </c>
      <c r="D15" s="143">
        <f>D16</f>
        <v>-91097</v>
      </c>
      <c r="E15" s="143">
        <f>E16</f>
        <v>-93842</v>
      </c>
    </row>
    <row r="16" spans="1:5" ht="24" customHeight="1">
      <c r="A16" s="145" t="s">
        <v>316</v>
      </c>
      <c r="B16" s="140" t="s">
        <v>317</v>
      </c>
      <c r="C16" s="143">
        <v>0</v>
      </c>
      <c r="D16" s="143">
        <v>-91097</v>
      </c>
      <c r="E16" s="143">
        <v>-93842</v>
      </c>
    </row>
    <row r="17" spans="1:5" ht="30.75" customHeight="1" hidden="1">
      <c r="A17" s="183" t="s">
        <v>343</v>
      </c>
      <c r="B17" s="185" t="s">
        <v>347</v>
      </c>
      <c r="C17" s="146">
        <v>0</v>
      </c>
      <c r="D17" s="146">
        <v>0</v>
      </c>
      <c r="E17" s="146">
        <v>0</v>
      </c>
    </row>
    <row r="18" spans="1:5" ht="27" customHeight="1" hidden="1">
      <c r="A18" s="184" t="s">
        <v>341</v>
      </c>
      <c r="B18" s="186" t="s">
        <v>346</v>
      </c>
      <c r="C18" s="143">
        <v>0</v>
      </c>
      <c r="D18" s="143">
        <v>0</v>
      </c>
      <c r="E18" s="143">
        <v>0</v>
      </c>
    </row>
    <row r="19" spans="1:5" ht="40.5" customHeight="1" hidden="1">
      <c r="A19" s="184" t="s">
        <v>344</v>
      </c>
      <c r="B19" s="186" t="s">
        <v>348</v>
      </c>
      <c r="C19" s="143">
        <v>0</v>
      </c>
      <c r="D19" s="143">
        <v>0</v>
      </c>
      <c r="E19" s="143">
        <v>0</v>
      </c>
    </row>
    <row r="20" spans="1:5" ht="33" customHeight="1" hidden="1">
      <c r="A20" s="184" t="s">
        <v>342</v>
      </c>
      <c r="B20" s="186" t="s">
        <v>349</v>
      </c>
      <c r="C20" s="143">
        <v>0</v>
      </c>
      <c r="D20" s="143">
        <v>0</v>
      </c>
      <c r="E20" s="143">
        <v>0</v>
      </c>
    </row>
    <row r="21" spans="1:5" ht="27" customHeight="1" hidden="1">
      <c r="A21" s="184" t="s">
        <v>345</v>
      </c>
      <c r="B21" s="186" t="s">
        <v>350</v>
      </c>
      <c r="C21" s="143">
        <v>0</v>
      </c>
      <c r="D21" s="143">
        <v>0</v>
      </c>
      <c r="E21" s="143">
        <v>0</v>
      </c>
    </row>
    <row r="22" spans="1:5" ht="12.75">
      <c r="A22" s="85" t="s">
        <v>269</v>
      </c>
      <c r="B22" s="142" t="s">
        <v>325</v>
      </c>
      <c r="C22" s="146">
        <f>SUM(C30+C26)</f>
        <v>3280804.42</v>
      </c>
      <c r="D22" s="146">
        <v>0</v>
      </c>
      <c r="E22" s="147">
        <v>0</v>
      </c>
    </row>
    <row r="23" spans="1:5" ht="12.75">
      <c r="A23" s="148" t="s">
        <v>270</v>
      </c>
      <c r="B23" s="140" t="s">
        <v>326</v>
      </c>
      <c r="C23" s="143">
        <f aca="true" t="shared" si="0" ref="C23:E24">C24</f>
        <v>-13273475</v>
      </c>
      <c r="D23" s="143">
        <f t="shared" si="0"/>
        <v>-11343820</v>
      </c>
      <c r="E23" s="143">
        <f t="shared" si="0"/>
        <v>-11598695</v>
      </c>
    </row>
    <row r="24" spans="1:5" ht="12.75">
      <c r="A24" s="148" t="s">
        <v>262</v>
      </c>
      <c r="B24" s="140" t="s">
        <v>327</v>
      </c>
      <c r="C24" s="143">
        <f t="shared" si="0"/>
        <v>-13273475</v>
      </c>
      <c r="D24" s="143">
        <f t="shared" si="0"/>
        <v>-11343820</v>
      </c>
      <c r="E24" s="143">
        <f t="shared" si="0"/>
        <v>-11598695</v>
      </c>
    </row>
    <row r="25" spans="1:5" ht="12.75">
      <c r="A25" s="148" t="s">
        <v>271</v>
      </c>
      <c r="B25" s="140" t="s">
        <v>328</v>
      </c>
      <c r="C25" s="143">
        <f>SUM(C26)</f>
        <v>-13273475</v>
      </c>
      <c r="D25" s="143">
        <f>SUM(D26)</f>
        <v>-11343820</v>
      </c>
      <c r="E25" s="143">
        <f>SUM(E26)</f>
        <v>-11598695</v>
      </c>
    </row>
    <row r="26" spans="1:5" ht="12.75">
      <c r="A26" s="148" t="s">
        <v>272</v>
      </c>
      <c r="B26" s="140" t="s">
        <v>329</v>
      </c>
      <c r="C26" s="143">
        <f>-13246375-27100</f>
        <v>-13273475</v>
      </c>
      <c r="D26" s="143">
        <f>-11301420-42400</f>
        <v>-11343820</v>
      </c>
      <c r="E26" s="143">
        <f>-11344295-254400</f>
        <v>-11598695</v>
      </c>
    </row>
    <row r="27" spans="1:5" ht="12.75">
      <c r="A27" s="148" t="s">
        <v>273</v>
      </c>
      <c r="B27" s="140" t="s">
        <v>330</v>
      </c>
      <c r="C27" s="143">
        <f>C28</f>
        <v>16554279.42</v>
      </c>
      <c r="D27" s="143">
        <f>D28</f>
        <v>11343820</v>
      </c>
      <c r="E27" s="143">
        <f>E28</f>
        <v>11598695</v>
      </c>
    </row>
    <row r="28" spans="1:5" ht="12.75">
      <c r="A28" s="148" t="s">
        <v>274</v>
      </c>
      <c r="B28" s="140" t="s">
        <v>331</v>
      </c>
      <c r="C28" s="143">
        <f aca="true" t="shared" si="1" ref="C28:E29">SUM(C29)</f>
        <v>16554279.42</v>
      </c>
      <c r="D28" s="143">
        <f t="shared" si="1"/>
        <v>11343820</v>
      </c>
      <c r="E28" s="143">
        <f t="shared" si="1"/>
        <v>11598695</v>
      </c>
    </row>
    <row r="29" spans="1:5" ht="12.75">
      <c r="A29" s="148" t="s">
        <v>275</v>
      </c>
      <c r="B29" s="140" t="s">
        <v>332</v>
      </c>
      <c r="C29" s="143">
        <f t="shared" si="1"/>
        <v>16554279.42</v>
      </c>
      <c r="D29" s="143">
        <f t="shared" si="1"/>
        <v>11343820</v>
      </c>
      <c r="E29" s="143">
        <f t="shared" si="1"/>
        <v>11598695</v>
      </c>
    </row>
    <row r="30" spans="1:5" ht="12.75">
      <c r="A30" s="148" t="s">
        <v>276</v>
      </c>
      <c r="B30" s="140" t="s">
        <v>333</v>
      </c>
      <c r="C30" s="143">
        <f>13246375+27100+3280804.42</f>
        <v>16554279.42</v>
      </c>
      <c r="D30" s="143">
        <f>11301420+42400</f>
        <v>11343820</v>
      </c>
      <c r="E30" s="143">
        <f>11344295+254400</f>
        <v>11598695</v>
      </c>
    </row>
    <row r="31" spans="1:5" ht="12.75">
      <c r="A31" s="149" t="s">
        <v>277</v>
      </c>
      <c r="B31" s="142" t="s">
        <v>355</v>
      </c>
      <c r="C31" s="143">
        <v>0</v>
      </c>
      <c r="D31" s="143">
        <v>0</v>
      </c>
      <c r="E31" s="143">
        <v>0</v>
      </c>
    </row>
    <row r="33" ht="12.75">
      <c r="A33" s="150"/>
    </row>
    <row r="34" ht="12.75">
      <c r="A34" s="150"/>
    </row>
    <row r="35" ht="12.75">
      <c r="A35" s="150"/>
    </row>
  </sheetData>
  <sheetProtection/>
  <mergeCells count="6">
    <mergeCell ref="A7:E7"/>
    <mergeCell ref="A1:E1"/>
    <mergeCell ref="B2:E2"/>
    <mergeCell ref="A3:E3"/>
    <mergeCell ref="A4:E4"/>
    <mergeCell ref="B5:E5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9"/>
  <sheetViews>
    <sheetView zoomScalePageLayoutView="0" workbookViewId="0" topLeftCell="A1">
      <selection activeCell="C5" sqref="C5:E5"/>
    </sheetView>
  </sheetViews>
  <sheetFormatPr defaultColWidth="9.00390625" defaultRowHeight="12.75"/>
  <cols>
    <col min="1" max="1" width="25.00390625" style="0" customWidth="1"/>
    <col min="2" max="2" width="74.625" style="0" customWidth="1"/>
    <col min="3" max="3" width="15.125" style="0" customWidth="1"/>
    <col min="4" max="4" width="10.625" style="0" customWidth="1"/>
    <col min="5" max="5" width="10.75390625" style="0" customWidth="1"/>
  </cols>
  <sheetData>
    <row r="1" spans="3:5" ht="12.75">
      <c r="C1" s="233" t="s">
        <v>423</v>
      </c>
      <c r="D1" s="232"/>
      <c r="E1" s="232"/>
    </row>
    <row r="2" spans="2:5" ht="12.75">
      <c r="B2" s="238" t="s">
        <v>417</v>
      </c>
      <c r="C2" s="239"/>
      <c r="D2" s="239"/>
      <c r="E2" s="239"/>
    </row>
    <row r="3" spans="2:5" ht="12.75">
      <c r="B3" s="233" t="s">
        <v>421</v>
      </c>
      <c r="C3" s="232"/>
      <c r="D3" s="240"/>
      <c r="E3" s="240"/>
    </row>
    <row r="4" spans="3:5" ht="12.75">
      <c r="C4" s="233" t="s">
        <v>416</v>
      </c>
      <c r="D4" s="232"/>
      <c r="E4" s="232"/>
    </row>
    <row r="5" spans="3:5" ht="12.75">
      <c r="C5" s="233" t="s">
        <v>427</v>
      </c>
      <c r="D5" s="232"/>
      <c r="E5" s="232"/>
    </row>
    <row r="6" spans="3:4" ht="12.75">
      <c r="C6" s="1"/>
      <c r="D6" s="1"/>
    </row>
    <row r="7" ht="12.75">
      <c r="A7" s="2" t="s">
        <v>400</v>
      </c>
    </row>
    <row r="8" ht="12.75">
      <c r="C8" s="3" t="s">
        <v>0</v>
      </c>
    </row>
    <row r="9" spans="1:5" ht="12.75">
      <c r="A9" s="4"/>
      <c r="B9" s="234" t="s">
        <v>1</v>
      </c>
      <c r="C9" s="235">
        <v>2024</v>
      </c>
      <c r="D9" s="237">
        <v>2025</v>
      </c>
      <c r="E9" s="237">
        <v>2026</v>
      </c>
    </row>
    <row r="10" spans="1:5" ht="12.75">
      <c r="A10" s="5"/>
      <c r="B10" s="234"/>
      <c r="C10" s="236"/>
      <c r="D10" s="237"/>
      <c r="E10" s="237"/>
    </row>
    <row r="11" spans="1:5" ht="14.25" customHeight="1">
      <c r="A11" s="6" t="s">
        <v>2</v>
      </c>
      <c r="B11" s="7" t="s">
        <v>318</v>
      </c>
      <c r="C11" s="36">
        <f>C62</f>
        <v>2462078</v>
      </c>
      <c r="D11" s="36">
        <f>D62</f>
        <v>2536278</v>
      </c>
      <c r="E11" s="36">
        <f>E62</f>
        <v>2605878</v>
      </c>
    </row>
    <row r="12" spans="1:5" ht="17.25" customHeight="1">
      <c r="A12" s="8" t="s">
        <v>3</v>
      </c>
      <c r="B12" s="9" t="s">
        <v>4</v>
      </c>
      <c r="C12" s="36">
        <f>SUM(C13+C14)</f>
        <v>180000</v>
      </c>
      <c r="D12" s="36">
        <f>SUM(D13+D14)</f>
        <v>190000</v>
      </c>
      <c r="E12" s="36">
        <f>SUM(E13+E14)</f>
        <v>190000</v>
      </c>
    </row>
    <row r="13" spans="1:5" ht="54.75" customHeight="1">
      <c r="A13" s="10" t="s">
        <v>5</v>
      </c>
      <c r="B13" s="11" t="s">
        <v>6</v>
      </c>
      <c r="C13" s="35">
        <v>180000</v>
      </c>
      <c r="D13" s="35">
        <v>190000</v>
      </c>
      <c r="E13" s="35">
        <v>190000</v>
      </c>
    </row>
    <row r="14" spans="1:5" ht="24.75" customHeight="1" hidden="1">
      <c r="A14" s="30" t="s">
        <v>99</v>
      </c>
      <c r="B14" s="31" t="s">
        <v>100</v>
      </c>
      <c r="C14" s="28">
        <v>0</v>
      </c>
      <c r="D14" s="28">
        <v>0</v>
      </c>
      <c r="E14" s="28">
        <v>0</v>
      </c>
    </row>
    <row r="15" spans="1:5" ht="18" customHeight="1">
      <c r="A15" s="8" t="s">
        <v>79</v>
      </c>
      <c r="B15" s="9" t="s">
        <v>80</v>
      </c>
      <c r="C15" s="36">
        <f>SUM(C16)</f>
        <v>1945700</v>
      </c>
      <c r="D15" s="36">
        <f>SUM(D16)</f>
        <v>2004900</v>
      </c>
      <c r="E15" s="36">
        <f>SUM(E16)</f>
        <v>2074500</v>
      </c>
    </row>
    <row r="16" spans="1:5" ht="13.5" customHeight="1">
      <c r="A16" s="12" t="s">
        <v>81</v>
      </c>
      <c r="B16" s="13" t="s">
        <v>82</v>
      </c>
      <c r="C16" s="28">
        <f>SUM(C17:C20)</f>
        <v>1945700</v>
      </c>
      <c r="D16" s="28">
        <f>SUM(D17:D20)</f>
        <v>2004900</v>
      </c>
      <c r="E16" s="28">
        <f>SUM(E17:E20)</f>
        <v>2074500</v>
      </c>
    </row>
    <row r="17" spans="1:5" ht="38.25" customHeight="1">
      <c r="A17" s="12" t="s">
        <v>83</v>
      </c>
      <c r="B17" s="13" t="s">
        <v>84</v>
      </c>
      <c r="C17" s="33">
        <v>1014800</v>
      </c>
      <c r="D17" s="33">
        <v>1043100</v>
      </c>
      <c r="E17" s="33">
        <v>1080600</v>
      </c>
    </row>
    <row r="18" spans="1:5" ht="52.5" customHeight="1">
      <c r="A18" s="12" t="s">
        <v>85</v>
      </c>
      <c r="B18" s="13" t="s">
        <v>86</v>
      </c>
      <c r="C18" s="33">
        <v>4800</v>
      </c>
      <c r="D18" s="33">
        <v>5500</v>
      </c>
      <c r="E18" s="33">
        <v>5700</v>
      </c>
    </row>
    <row r="19" spans="1:5" ht="51" customHeight="1">
      <c r="A19" s="12" t="s">
        <v>87</v>
      </c>
      <c r="B19" s="13" t="s">
        <v>88</v>
      </c>
      <c r="C19" s="33">
        <v>1052200</v>
      </c>
      <c r="D19" s="33">
        <v>1086000</v>
      </c>
      <c r="E19" s="33">
        <v>1125500</v>
      </c>
    </row>
    <row r="20" spans="1:5" ht="51.75" customHeight="1">
      <c r="A20" s="12" t="s">
        <v>89</v>
      </c>
      <c r="B20" s="13" t="s">
        <v>90</v>
      </c>
      <c r="C20" s="33">
        <v>-126100</v>
      </c>
      <c r="D20" s="33">
        <v>-129700</v>
      </c>
      <c r="E20" s="33">
        <v>-137300</v>
      </c>
    </row>
    <row r="21" spans="1:5" ht="15" customHeight="1">
      <c r="A21" s="25" t="s">
        <v>91</v>
      </c>
      <c r="B21" s="9" t="s">
        <v>92</v>
      </c>
      <c r="C21" s="36">
        <f aca="true" t="shared" si="0" ref="C21:E23">SUM(C22)</f>
        <v>15000</v>
      </c>
      <c r="D21" s="36">
        <f t="shared" si="0"/>
        <v>15000</v>
      </c>
      <c r="E21" s="36">
        <f t="shared" si="0"/>
        <v>15000</v>
      </c>
    </row>
    <row r="22" spans="1:5" ht="15" customHeight="1">
      <c r="A22" s="25" t="s">
        <v>93</v>
      </c>
      <c r="B22" s="39" t="s">
        <v>7</v>
      </c>
      <c r="C22" s="33">
        <f t="shared" si="0"/>
        <v>15000</v>
      </c>
      <c r="D22" s="33">
        <f t="shared" si="0"/>
        <v>15000</v>
      </c>
      <c r="E22" s="33">
        <f t="shared" si="0"/>
        <v>15000</v>
      </c>
    </row>
    <row r="23" spans="1:5" ht="12.75" customHeight="1">
      <c r="A23" s="25" t="s">
        <v>94</v>
      </c>
      <c r="B23" s="39" t="s">
        <v>7</v>
      </c>
      <c r="C23" s="28">
        <f t="shared" si="0"/>
        <v>15000</v>
      </c>
      <c r="D23" s="28">
        <f t="shared" si="0"/>
        <v>15000</v>
      </c>
      <c r="E23" s="28">
        <f t="shared" si="0"/>
        <v>15000</v>
      </c>
    </row>
    <row r="24" spans="1:5" ht="27" customHeight="1">
      <c r="A24" s="25" t="s">
        <v>95</v>
      </c>
      <c r="B24" s="39" t="s">
        <v>408</v>
      </c>
      <c r="C24" s="28">
        <v>15000</v>
      </c>
      <c r="D24" s="32">
        <v>15000</v>
      </c>
      <c r="E24" s="32">
        <v>15000</v>
      </c>
    </row>
    <row r="25" spans="1:5" ht="14.25" customHeight="1">
      <c r="A25" s="8" t="s">
        <v>8</v>
      </c>
      <c r="B25" s="9" t="s">
        <v>9</v>
      </c>
      <c r="C25" s="36">
        <f>SUM(C31+C26)</f>
        <v>225000</v>
      </c>
      <c r="D25" s="36">
        <f>SUM(D31+D26)</f>
        <v>230000</v>
      </c>
      <c r="E25" s="36">
        <f>SUM(E31+E26)</f>
        <v>230000</v>
      </c>
    </row>
    <row r="26" spans="1:5" ht="15.75" customHeight="1">
      <c r="A26" s="12" t="s">
        <v>10</v>
      </c>
      <c r="B26" s="13" t="s">
        <v>11</v>
      </c>
      <c r="C26" s="33">
        <f>C27</f>
        <v>20000</v>
      </c>
      <c r="D26" s="33">
        <f>D27</f>
        <v>20000</v>
      </c>
      <c r="E26" s="33">
        <f>E27</f>
        <v>20000</v>
      </c>
    </row>
    <row r="27" spans="1:5" ht="55.5" customHeight="1">
      <c r="A27" s="10" t="s">
        <v>409</v>
      </c>
      <c r="B27" s="204" t="s">
        <v>410</v>
      </c>
      <c r="C27" s="37">
        <v>20000</v>
      </c>
      <c r="D27" s="37">
        <v>20000</v>
      </c>
      <c r="E27" s="37">
        <v>20000</v>
      </c>
    </row>
    <row r="28" spans="1:5" ht="0.75" customHeight="1" hidden="1">
      <c r="A28" s="8" t="s">
        <v>12</v>
      </c>
      <c r="B28" s="9" t="s">
        <v>13</v>
      </c>
      <c r="C28" s="36"/>
      <c r="D28" s="34"/>
      <c r="E28" s="34"/>
    </row>
    <row r="29" spans="1:5" ht="16.5" customHeight="1" hidden="1">
      <c r="A29" s="12" t="s">
        <v>14</v>
      </c>
      <c r="B29" s="13" t="s">
        <v>15</v>
      </c>
      <c r="C29" s="28"/>
      <c r="D29" s="34"/>
      <c r="E29" s="34"/>
    </row>
    <row r="30" spans="1:5" ht="15" customHeight="1" hidden="1">
      <c r="A30" s="12" t="s">
        <v>16</v>
      </c>
      <c r="B30" s="13" t="s">
        <v>17</v>
      </c>
      <c r="C30" s="28"/>
      <c r="D30" s="34"/>
      <c r="E30" s="34"/>
    </row>
    <row r="31" spans="1:5" ht="14.25" customHeight="1">
      <c r="A31" s="8" t="s">
        <v>18</v>
      </c>
      <c r="B31" s="9" t="s">
        <v>19</v>
      </c>
      <c r="C31" s="36">
        <f>SUM(C33+C32)</f>
        <v>205000</v>
      </c>
      <c r="D31" s="36">
        <f>SUM(D33+D32)</f>
        <v>210000</v>
      </c>
      <c r="E31" s="36">
        <f>SUM(E33+E32)</f>
        <v>210000</v>
      </c>
    </row>
    <row r="32" spans="1:5" ht="46.5" customHeight="1">
      <c r="A32" s="203" t="s">
        <v>101</v>
      </c>
      <c r="B32" s="207" t="s">
        <v>411</v>
      </c>
      <c r="C32" s="40">
        <v>30000</v>
      </c>
      <c r="D32" s="40">
        <v>30000</v>
      </c>
      <c r="E32" s="40">
        <v>30000</v>
      </c>
    </row>
    <row r="33" spans="1:5" ht="44.25" customHeight="1">
      <c r="A33" s="205" t="s">
        <v>102</v>
      </c>
      <c r="B33" s="208" t="s">
        <v>412</v>
      </c>
      <c r="C33" s="35">
        <v>175000</v>
      </c>
      <c r="D33" s="35">
        <v>180000</v>
      </c>
      <c r="E33" s="35">
        <v>180000</v>
      </c>
    </row>
    <row r="34" spans="1:5" ht="31.5" customHeight="1">
      <c r="A34" s="18" t="s">
        <v>23</v>
      </c>
      <c r="B34" s="19" t="s">
        <v>24</v>
      </c>
      <c r="C34" s="36">
        <f>SUM(C35)</f>
        <v>96378</v>
      </c>
      <c r="D34" s="36">
        <f>SUM(D35)</f>
        <v>96378</v>
      </c>
      <c r="E34" s="36">
        <f>SUM(E35)</f>
        <v>96378</v>
      </c>
    </row>
    <row r="35" spans="1:5" ht="50.25" customHeight="1">
      <c r="A35" s="8" t="s">
        <v>25</v>
      </c>
      <c r="B35" s="9" t="s">
        <v>26</v>
      </c>
      <c r="C35" s="36">
        <f>SUM(C38+C37)</f>
        <v>96378</v>
      </c>
      <c r="D35" s="36">
        <f>SUM(D38+D37)</f>
        <v>96378</v>
      </c>
      <c r="E35" s="36">
        <f>SUM(E38+E37)</f>
        <v>96378</v>
      </c>
    </row>
    <row r="36" spans="1:5" ht="0.75" customHeight="1" hidden="1">
      <c r="A36" s="12" t="s">
        <v>96</v>
      </c>
      <c r="B36" s="13" t="s">
        <v>27</v>
      </c>
      <c r="C36" s="28"/>
      <c r="D36" s="34"/>
      <c r="E36" s="34"/>
    </row>
    <row r="37" spans="1:5" ht="52.5" customHeight="1">
      <c r="A37" s="209" t="s">
        <v>28</v>
      </c>
      <c r="B37" s="206" t="s">
        <v>260</v>
      </c>
      <c r="C37" s="163">
        <v>42860</v>
      </c>
      <c r="D37" s="163">
        <v>42860</v>
      </c>
      <c r="E37" s="163">
        <v>42860</v>
      </c>
    </row>
    <row r="38" spans="1:5" ht="39" customHeight="1">
      <c r="A38" s="209" t="s">
        <v>29</v>
      </c>
      <c r="B38" s="201" t="s">
        <v>261</v>
      </c>
      <c r="C38" s="162">
        <v>53518</v>
      </c>
      <c r="D38" s="162">
        <v>53518</v>
      </c>
      <c r="E38" s="162">
        <v>53518</v>
      </c>
    </row>
    <row r="39" spans="1:5" ht="17.25" customHeight="1" hidden="1">
      <c r="A39" s="8" t="s">
        <v>30</v>
      </c>
      <c r="B39" s="9" t="s">
        <v>31</v>
      </c>
      <c r="C39" s="28">
        <v>0</v>
      </c>
      <c r="D39" s="34"/>
      <c r="E39" s="34"/>
    </row>
    <row r="40" spans="1:5" ht="18" customHeight="1" hidden="1">
      <c r="A40" s="12" t="s">
        <v>32</v>
      </c>
      <c r="B40" s="13" t="s">
        <v>33</v>
      </c>
      <c r="C40" s="36"/>
      <c r="D40" s="34"/>
      <c r="E40" s="34"/>
    </row>
    <row r="41" spans="1:5" ht="24.75" customHeight="1" hidden="1">
      <c r="A41" s="8" t="s">
        <v>34</v>
      </c>
      <c r="B41" s="15" t="s">
        <v>35</v>
      </c>
      <c r="C41" s="36">
        <f>C42</f>
        <v>0</v>
      </c>
      <c r="D41" s="34"/>
      <c r="E41" s="34"/>
    </row>
    <row r="42" spans="1:5" ht="23.25" customHeight="1" hidden="1">
      <c r="A42" s="12" t="s">
        <v>36</v>
      </c>
      <c r="B42" s="13" t="s">
        <v>37</v>
      </c>
      <c r="C42" s="36">
        <f>C43</f>
        <v>0</v>
      </c>
      <c r="D42" s="34"/>
      <c r="E42" s="34"/>
    </row>
    <row r="43" spans="1:5" ht="21.75" customHeight="1" hidden="1">
      <c r="A43" s="12" t="s">
        <v>38</v>
      </c>
      <c r="B43" s="13" t="s">
        <v>39</v>
      </c>
      <c r="C43" s="28"/>
      <c r="D43" s="34"/>
      <c r="E43" s="34"/>
    </row>
    <row r="44" spans="1:5" ht="24" customHeight="1" hidden="1">
      <c r="A44" s="8" t="s">
        <v>40</v>
      </c>
      <c r="B44" s="15" t="s">
        <v>41</v>
      </c>
      <c r="C44" s="36">
        <f>C45+C48+C51+C49</f>
        <v>0</v>
      </c>
      <c r="D44" s="34"/>
      <c r="E44" s="34"/>
    </row>
    <row r="45" spans="1:5" ht="18.75" customHeight="1" hidden="1">
      <c r="A45" s="8" t="s">
        <v>42</v>
      </c>
      <c r="B45" s="9" t="s">
        <v>43</v>
      </c>
      <c r="C45" s="36">
        <f>C46+C47</f>
        <v>0</v>
      </c>
      <c r="D45" s="34"/>
      <c r="E45" s="34"/>
    </row>
    <row r="46" spans="1:5" ht="17.25" customHeight="1" hidden="1">
      <c r="A46" s="12" t="s">
        <v>44</v>
      </c>
      <c r="B46" s="13" t="s">
        <v>43</v>
      </c>
      <c r="C46" s="28"/>
      <c r="D46" s="34"/>
      <c r="E46" s="34"/>
    </row>
    <row r="47" spans="1:5" ht="12.75" customHeight="1" hidden="1">
      <c r="A47" s="12" t="s">
        <v>45</v>
      </c>
      <c r="B47" s="13" t="s">
        <v>46</v>
      </c>
      <c r="C47" s="28"/>
      <c r="D47" s="34"/>
      <c r="E47" s="34"/>
    </row>
    <row r="48" spans="1:5" ht="21" customHeight="1" hidden="1">
      <c r="A48" s="8" t="s">
        <v>47</v>
      </c>
      <c r="B48" s="13" t="s">
        <v>48</v>
      </c>
      <c r="C48" s="28"/>
      <c r="D48" s="34"/>
      <c r="E48" s="34"/>
    </row>
    <row r="49" spans="1:5" ht="38.25" hidden="1">
      <c r="A49" s="8" t="s">
        <v>49</v>
      </c>
      <c r="B49" s="9" t="s">
        <v>50</v>
      </c>
      <c r="C49" s="36">
        <f>C50</f>
        <v>0</v>
      </c>
      <c r="D49" s="34"/>
      <c r="E49" s="34"/>
    </row>
    <row r="50" spans="1:5" ht="25.5" customHeight="1" hidden="1">
      <c r="A50" s="12" t="s">
        <v>51</v>
      </c>
      <c r="B50" s="13" t="s">
        <v>52</v>
      </c>
      <c r="C50" s="28"/>
      <c r="D50" s="34"/>
      <c r="E50" s="34"/>
    </row>
    <row r="51" spans="1:5" ht="18.75" customHeight="1" hidden="1">
      <c r="A51" s="8" t="s">
        <v>53</v>
      </c>
      <c r="B51" s="13" t="s">
        <v>54</v>
      </c>
      <c r="C51" s="36">
        <f>SUM(+C52)</f>
        <v>0</v>
      </c>
      <c r="D51" s="34"/>
      <c r="E51" s="34"/>
    </row>
    <row r="52" spans="1:5" ht="15" customHeight="1" hidden="1">
      <c r="A52" s="12" t="s">
        <v>55</v>
      </c>
      <c r="B52" s="13" t="s">
        <v>54</v>
      </c>
      <c r="C52" s="36"/>
      <c r="D52" s="34"/>
      <c r="E52" s="34"/>
    </row>
    <row r="53" spans="1:5" ht="15.75" customHeight="1" hidden="1">
      <c r="A53" s="8" t="s">
        <v>56</v>
      </c>
      <c r="B53" s="9" t="s">
        <v>57</v>
      </c>
      <c r="C53" s="36">
        <v>0</v>
      </c>
      <c r="D53" s="34"/>
      <c r="E53" s="34"/>
    </row>
    <row r="54" spans="1:5" ht="19.5" customHeight="1" hidden="1">
      <c r="A54" s="8" t="s">
        <v>40</v>
      </c>
      <c r="B54" s="9" t="s">
        <v>58</v>
      </c>
      <c r="C54" s="33">
        <v>0</v>
      </c>
      <c r="D54" s="34"/>
      <c r="E54" s="34"/>
    </row>
    <row r="55" spans="1:5" ht="18.75" customHeight="1" hidden="1">
      <c r="A55" s="8" t="s">
        <v>59</v>
      </c>
      <c r="B55" s="15" t="s">
        <v>60</v>
      </c>
      <c r="C55" s="36">
        <v>0</v>
      </c>
      <c r="D55" s="34"/>
      <c r="E55" s="34"/>
    </row>
    <row r="56" spans="1:5" ht="21.75" customHeight="1" hidden="1">
      <c r="A56" s="8" t="s">
        <v>20</v>
      </c>
      <c r="B56" s="9" t="s">
        <v>21</v>
      </c>
      <c r="C56" s="36"/>
      <c r="D56" s="34"/>
      <c r="E56" s="34"/>
    </row>
    <row r="57" spans="1:5" ht="24" customHeight="1" hidden="1">
      <c r="A57" s="12" t="s">
        <v>22</v>
      </c>
      <c r="B57" s="13" t="s">
        <v>9</v>
      </c>
      <c r="C57" s="28"/>
      <c r="D57" s="34"/>
      <c r="E57" s="34"/>
    </row>
    <row r="58" spans="1:5" ht="21" customHeight="1" hidden="1">
      <c r="A58" s="12" t="s">
        <v>61</v>
      </c>
      <c r="B58" s="13" t="s">
        <v>62</v>
      </c>
      <c r="C58" s="28"/>
      <c r="D58" s="34"/>
      <c r="E58" s="34"/>
    </row>
    <row r="59" spans="1:5" ht="20.25" customHeight="1" hidden="1">
      <c r="A59" s="12" t="s">
        <v>63</v>
      </c>
      <c r="B59" s="13" t="s">
        <v>62</v>
      </c>
      <c r="C59" s="28"/>
      <c r="D59" s="34"/>
      <c r="E59" s="34"/>
    </row>
    <row r="60" spans="1:5" ht="19.5" customHeight="1" hidden="1">
      <c r="A60" s="12" t="s">
        <v>64</v>
      </c>
      <c r="B60" s="13" t="s">
        <v>62</v>
      </c>
      <c r="C60" s="28"/>
      <c r="D60" s="34"/>
      <c r="E60" s="34"/>
    </row>
    <row r="61" spans="1:5" ht="15.75" customHeight="1" hidden="1">
      <c r="A61" s="20" t="s">
        <v>65</v>
      </c>
      <c r="B61" s="21" t="s">
        <v>62</v>
      </c>
      <c r="C61" s="28"/>
      <c r="D61" s="34"/>
      <c r="E61" s="34"/>
    </row>
    <row r="62" spans="1:5" ht="18" customHeight="1">
      <c r="A62" s="22"/>
      <c r="B62" s="17" t="s">
        <v>66</v>
      </c>
      <c r="C62" s="36">
        <f>SUM(C12+C25+C34+C15+C22)</f>
        <v>2462078</v>
      </c>
      <c r="D62" s="36">
        <f>SUM(D12+D25+D34+D15+D22)</f>
        <v>2536278</v>
      </c>
      <c r="E62" s="36">
        <f>SUM(E12+E25+E34+E15+E22)</f>
        <v>2605878</v>
      </c>
    </row>
    <row r="63" spans="1:5" ht="16.5" customHeight="1">
      <c r="A63" s="6" t="s">
        <v>67</v>
      </c>
      <c r="B63" s="23" t="s">
        <v>68</v>
      </c>
      <c r="C63" s="36">
        <f>C64</f>
        <v>10720300</v>
      </c>
      <c r="D63" s="36">
        <f>D64</f>
        <v>8713700</v>
      </c>
      <c r="E63" s="36">
        <f>E64</f>
        <v>8896400</v>
      </c>
    </row>
    <row r="64" spans="1:5" ht="18" customHeight="1">
      <c r="A64" s="8" t="s">
        <v>69</v>
      </c>
      <c r="B64" s="17" t="s">
        <v>70</v>
      </c>
      <c r="C64" s="41">
        <f>SUM(C65+C73+C77+C83)</f>
        <v>10720300</v>
      </c>
      <c r="D64" s="41">
        <f>SUM(D65+D73+D77+D83)</f>
        <v>8713700</v>
      </c>
      <c r="E64" s="41">
        <f>SUM(E65+E73+E77+E83)</f>
        <v>8896400</v>
      </c>
    </row>
    <row r="65" spans="1:5" ht="15" customHeight="1">
      <c r="A65" s="8" t="s">
        <v>105</v>
      </c>
      <c r="B65" s="17" t="s">
        <v>304</v>
      </c>
      <c r="C65" s="36">
        <f>SUM(C67)</f>
        <v>10109800</v>
      </c>
      <c r="D65" s="36">
        <f>SUM(D67)</f>
        <v>8081100</v>
      </c>
      <c r="E65" s="36">
        <f>SUM(E67)</f>
        <v>8241300</v>
      </c>
    </row>
    <row r="66" spans="1:5" ht="21.75" customHeight="1" hidden="1">
      <c r="A66" s="12" t="s">
        <v>71</v>
      </c>
      <c r="B66" s="16" t="s">
        <v>72</v>
      </c>
      <c r="C66" s="33"/>
      <c r="D66" s="34"/>
      <c r="E66" s="34"/>
    </row>
    <row r="67" spans="1:5" ht="12.75" customHeight="1" hidden="1">
      <c r="A67" s="29" t="s">
        <v>356</v>
      </c>
      <c r="B67" s="16" t="s">
        <v>305</v>
      </c>
      <c r="C67" s="33">
        <f>SUM(C68:C69)</f>
        <v>10109800</v>
      </c>
      <c r="D67" s="33">
        <f>SUM(D68:D69)</f>
        <v>8081100</v>
      </c>
      <c r="E67" s="33">
        <f>SUM(E68:E69)</f>
        <v>8241300</v>
      </c>
    </row>
    <row r="68" spans="1:5" ht="25.5" customHeight="1" hidden="1">
      <c r="A68" s="14"/>
      <c r="B68" s="16" t="s">
        <v>306</v>
      </c>
      <c r="C68" s="162">
        <v>0</v>
      </c>
      <c r="D68" s="163">
        <v>0</v>
      </c>
      <c r="E68" s="163">
        <v>0</v>
      </c>
    </row>
    <row r="69" spans="1:5" ht="28.5" customHeight="1">
      <c r="A69" s="215" t="s">
        <v>356</v>
      </c>
      <c r="B69" s="191" t="s">
        <v>392</v>
      </c>
      <c r="C69" s="192">
        <f>SUM(C70:C71)</f>
        <v>10109800</v>
      </c>
      <c r="D69" s="192">
        <f>SUM(D70:D71)</f>
        <v>8081100</v>
      </c>
      <c r="E69" s="192">
        <f>SUM(E70:E71)</f>
        <v>8241300</v>
      </c>
    </row>
    <row r="70" spans="1:5" ht="28.5" customHeight="1">
      <c r="A70" s="217" t="s">
        <v>356</v>
      </c>
      <c r="B70" s="214" t="s">
        <v>393</v>
      </c>
      <c r="C70" s="162">
        <v>7923200</v>
      </c>
      <c r="D70" s="163">
        <v>6094300</v>
      </c>
      <c r="E70" s="163">
        <v>6179400</v>
      </c>
    </row>
    <row r="71" spans="1:5" ht="28.5" customHeight="1">
      <c r="A71" s="218" t="s">
        <v>356</v>
      </c>
      <c r="B71" s="214" t="s">
        <v>385</v>
      </c>
      <c r="C71" s="162">
        <v>2186600</v>
      </c>
      <c r="D71" s="163">
        <v>1986800</v>
      </c>
      <c r="E71" s="163">
        <v>2061900</v>
      </c>
    </row>
    <row r="72" spans="1:5" ht="28.5" customHeight="1" hidden="1">
      <c r="A72" s="216" t="s">
        <v>73</v>
      </c>
      <c r="B72" s="16" t="s">
        <v>74</v>
      </c>
      <c r="C72" s="36">
        <v>0</v>
      </c>
      <c r="D72" s="34"/>
      <c r="E72" s="34"/>
    </row>
    <row r="73" spans="1:5" ht="28.5" customHeight="1">
      <c r="A73" s="8" t="s">
        <v>104</v>
      </c>
      <c r="B73" s="17" t="s">
        <v>75</v>
      </c>
      <c r="C73" s="36">
        <f>SUM(C74)</f>
        <v>400000</v>
      </c>
      <c r="D73" s="36">
        <f aca="true" t="shared" si="1" ref="C73:E74">SUM(D74)</f>
        <v>400000</v>
      </c>
      <c r="E73" s="36">
        <f t="shared" si="1"/>
        <v>400000</v>
      </c>
    </row>
    <row r="74" spans="1:5" ht="15.75" customHeight="1">
      <c r="A74" s="221" t="s">
        <v>103</v>
      </c>
      <c r="B74" s="210" t="s">
        <v>76</v>
      </c>
      <c r="C74" s="36">
        <f t="shared" si="1"/>
        <v>400000</v>
      </c>
      <c r="D74" s="36">
        <f t="shared" si="1"/>
        <v>400000</v>
      </c>
      <c r="E74" s="36">
        <f t="shared" si="1"/>
        <v>400000</v>
      </c>
    </row>
    <row r="75" spans="1:5" ht="15" hidden="1">
      <c r="A75" s="222" t="s">
        <v>98</v>
      </c>
      <c r="B75" s="210" t="s">
        <v>77</v>
      </c>
      <c r="C75" s="33">
        <f>SUM(C76:C76)</f>
        <v>400000</v>
      </c>
      <c r="D75" s="33">
        <f>SUM(D76:D76)</f>
        <v>400000</v>
      </c>
      <c r="E75" s="33">
        <f>SUM(E76:E76)</f>
        <v>400000</v>
      </c>
    </row>
    <row r="76" spans="1:5" ht="16.5">
      <c r="A76" s="222" t="s">
        <v>98</v>
      </c>
      <c r="B76" s="211" t="s">
        <v>413</v>
      </c>
      <c r="C76" s="33">
        <v>400000</v>
      </c>
      <c r="D76" s="33">
        <v>400000</v>
      </c>
      <c r="E76" s="33">
        <v>400000</v>
      </c>
    </row>
    <row r="77" spans="1:5" ht="14.25" customHeight="1">
      <c r="A77" s="223" t="s">
        <v>106</v>
      </c>
      <c r="B77" s="17" t="s">
        <v>307</v>
      </c>
      <c r="C77" s="36">
        <f>SUM(C78+C80)</f>
        <v>210500</v>
      </c>
      <c r="D77" s="36">
        <f>SUM(D78+D80)</f>
        <v>232600</v>
      </c>
      <c r="E77" s="36">
        <f>SUM(E78+E80)</f>
        <v>255100</v>
      </c>
    </row>
    <row r="78" spans="1:5" ht="30" customHeight="1">
      <c r="A78" s="219" t="s">
        <v>109</v>
      </c>
      <c r="B78" s="16" t="s">
        <v>308</v>
      </c>
      <c r="C78" s="33">
        <f>C79</f>
        <v>700</v>
      </c>
      <c r="D78" s="33">
        <f>D79</f>
        <v>700</v>
      </c>
      <c r="E78" s="162">
        <f>E79</f>
        <v>700</v>
      </c>
    </row>
    <row r="79" spans="1:5" ht="27.75" customHeight="1">
      <c r="A79" s="212" t="s">
        <v>110</v>
      </c>
      <c r="B79" s="213" t="s">
        <v>388</v>
      </c>
      <c r="C79" s="162">
        <v>700</v>
      </c>
      <c r="D79" s="163">
        <v>700</v>
      </c>
      <c r="E79" s="163">
        <v>700</v>
      </c>
    </row>
    <row r="80" spans="1:5" ht="27" customHeight="1">
      <c r="A80" s="219" t="s">
        <v>107</v>
      </c>
      <c r="B80" s="16" t="s">
        <v>414</v>
      </c>
      <c r="C80" s="33">
        <f>SUM(C81+C82)</f>
        <v>209800</v>
      </c>
      <c r="D80" s="28">
        <f>SUM(D81+D82)</f>
        <v>231900</v>
      </c>
      <c r="E80" s="28">
        <f>SUM(E81+E82)</f>
        <v>254400</v>
      </c>
    </row>
    <row r="81" spans="1:5" ht="42" customHeight="1">
      <c r="A81" s="220" t="s">
        <v>108</v>
      </c>
      <c r="B81" s="16" t="s">
        <v>415</v>
      </c>
      <c r="C81" s="37">
        <f>182700+27100</f>
        <v>209800</v>
      </c>
      <c r="D81" s="37">
        <f>189500+42400</f>
        <v>231900</v>
      </c>
      <c r="E81" s="37">
        <v>254400</v>
      </c>
    </row>
    <row r="82" spans="1:5" ht="27" customHeight="1" hidden="1">
      <c r="A82" s="212"/>
      <c r="B82" s="189"/>
      <c r="C82" s="33">
        <v>0</v>
      </c>
      <c r="D82" s="27">
        <v>0</v>
      </c>
      <c r="E82" s="28">
        <v>0</v>
      </c>
    </row>
    <row r="83" spans="1:5" ht="27.75" customHeight="1" hidden="1">
      <c r="A83" s="160" t="s">
        <v>288</v>
      </c>
      <c r="B83" s="159" t="s">
        <v>309</v>
      </c>
      <c r="C83" s="41">
        <f aca="true" t="shared" si="2" ref="C83:E84">C84</f>
        <v>0</v>
      </c>
      <c r="D83" s="41">
        <f t="shared" si="2"/>
        <v>0</v>
      </c>
      <c r="E83" s="41">
        <f t="shared" si="2"/>
        <v>0</v>
      </c>
    </row>
    <row r="84" spans="1:5" ht="15" hidden="1">
      <c r="A84" s="43" t="s">
        <v>289</v>
      </c>
      <c r="B84" s="139" t="s">
        <v>76</v>
      </c>
      <c r="C84" s="33">
        <f t="shared" si="2"/>
        <v>0</v>
      </c>
      <c r="D84" s="33">
        <f t="shared" si="2"/>
        <v>0</v>
      </c>
      <c r="E84" s="33">
        <f t="shared" si="2"/>
        <v>0</v>
      </c>
    </row>
    <row r="85" spans="1:5" ht="15.75" hidden="1">
      <c r="A85" s="43" t="s">
        <v>290</v>
      </c>
      <c r="B85" s="44" t="s">
        <v>77</v>
      </c>
      <c r="C85" s="164">
        <v>0</v>
      </c>
      <c r="D85" s="164">
        <v>0</v>
      </c>
      <c r="E85" s="164">
        <v>0</v>
      </c>
    </row>
    <row r="86" spans="1:5" ht="12.75">
      <c r="A86" s="26"/>
      <c r="B86" s="38" t="s">
        <v>97</v>
      </c>
      <c r="C86" s="42">
        <f>C11+C63</f>
        <v>13182378</v>
      </c>
      <c r="D86" s="42">
        <f>D11+D63</f>
        <v>11249978</v>
      </c>
      <c r="E86" s="42">
        <f>E11+E63</f>
        <v>11502278</v>
      </c>
    </row>
    <row r="87" spans="1:5" ht="12.75">
      <c r="A87" s="26"/>
      <c r="B87" s="38" t="s">
        <v>78</v>
      </c>
      <c r="C87" s="42">
        <f>SUM(C62*3.7%)</f>
        <v>91096.88600000001</v>
      </c>
      <c r="D87" s="42">
        <f>SUM(D62*3.7%)</f>
        <v>93842.28600000001</v>
      </c>
      <c r="E87" s="42">
        <f>SUM(E62*3.7%)</f>
        <v>96417.48600000002</v>
      </c>
    </row>
    <row r="88" ht="12.75">
      <c r="B88" s="24"/>
    </row>
    <row r="89" spans="3:5" ht="12.75">
      <c r="C89" s="45"/>
      <c r="D89" s="45"/>
      <c r="E89" s="45"/>
    </row>
  </sheetData>
  <sheetProtection selectLockedCells="1" selectUnlockedCells="1"/>
  <mergeCells count="9">
    <mergeCell ref="C1:E1"/>
    <mergeCell ref="B9:B10"/>
    <mergeCell ref="C9:C10"/>
    <mergeCell ref="C4:E4"/>
    <mergeCell ref="D9:D10"/>
    <mergeCell ref="E9:E10"/>
    <mergeCell ref="B2:E2"/>
    <mergeCell ref="B3:E3"/>
    <mergeCell ref="C5:E5"/>
  </mergeCells>
  <printOptions/>
  <pageMargins left="0.7083333333333334" right="0.19652777777777777" top="0" bottom="0" header="0.5118055555555555" footer="0.5118055555555555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3"/>
  <sheetViews>
    <sheetView tabSelected="1" zoomScale="115" zoomScaleNormal="115" zoomScalePageLayoutView="0" workbookViewId="0" topLeftCell="A10">
      <selection activeCell="A3" sqref="A3:I3"/>
    </sheetView>
  </sheetViews>
  <sheetFormatPr defaultColWidth="8.875" defaultRowHeight="12.75"/>
  <cols>
    <col min="1" max="1" width="43.25390625" style="47" customWidth="1"/>
    <col min="2" max="2" width="6.625" style="47" customWidth="1"/>
    <col min="3" max="3" width="6.875" style="47" customWidth="1"/>
    <col min="4" max="4" width="10.125" style="47" customWidth="1"/>
    <col min="5" max="5" width="13.00390625" style="47" customWidth="1"/>
    <col min="6" max="6" width="10.125" style="47" customWidth="1"/>
    <col min="7" max="7" width="12.00390625" style="47" customWidth="1"/>
    <col min="8" max="8" width="10.875" style="47" customWidth="1"/>
    <col min="9" max="9" width="12.00390625" style="47" customWidth="1"/>
    <col min="10" max="16384" width="8.875" style="47" customWidth="1"/>
  </cols>
  <sheetData>
    <row r="1" spans="1:9" ht="12.75">
      <c r="A1" s="241" t="s">
        <v>424</v>
      </c>
      <c r="B1" s="242"/>
      <c r="C1" s="242"/>
      <c r="D1" s="242"/>
      <c r="E1" s="242"/>
      <c r="F1" s="242"/>
      <c r="G1" s="242"/>
      <c r="H1" s="243"/>
      <c r="I1" s="243"/>
    </row>
    <row r="2" spans="1:9" ht="12.75" customHeight="1">
      <c r="A2" s="244" t="s">
        <v>420</v>
      </c>
      <c r="B2" s="244"/>
      <c r="C2" s="244"/>
      <c r="D2" s="244"/>
      <c r="E2" s="244"/>
      <c r="F2" s="244"/>
      <c r="G2" s="244"/>
      <c r="H2" s="243"/>
      <c r="I2" s="243"/>
    </row>
    <row r="3" spans="1:9" ht="17.25" customHeight="1">
      <c r="A3" s="244" t="s">
        <v>428</v>
      </c>
      <c r="B3" s="244"/>
      <c r="C3" s="244"/>
      <c r="D3" s="244"/>
      <c r="E3" s="244"/>
      <c r="F3" s="244"/>
      <c r="G3" s="244"/>
      <c r="H3" s="243"/>
      <c r="I3" s="243"/>
    </row>
    <row r="4" spans="1:9" ht="33" customHeight="1">
      <c r="A4" s="245" t="s">
        <v>404</v>
      </c>
      <c r="B4" s="245"/>
      <c r="C4" s="245"/>
      <c r="D4" s="245"/>
      <c r="E4" s="245"/>
      <c r="F4" s="245"/>
      <c r="G4" s="245"/>
      <c r="H4" s="246"/>
      <c r="I4" s="246"/>
    </row>
    <row r="5" spans="1:9" ht="15">
      <c r="A5" s="48"/>
      <c r="B5" s="48"/>
      <c r="C5" s="48"/>
      <c r="D5" s="48"/>
      <c r="E5" s="48"/>
      <c r="F5" s="48"/>
      <c r="G5" s="48"/>
      <c r="I5" s="187" t="s">
        <v>0</v>
      </c>
    </row>
    <row r="6" spans="1:9" ht="15.75" customHeight="1">
      <c r="A6" s="247" t="s">
        <v>112</v>
      </c>
      <c r="B6" s="249" t="s">
        <v>113</v>
      </c>
      <c r="C6" s="250"/>
      <c r="D6" s="250"/>
      <c r="E6" s="251"/>
      <c r="F6" s="252"/>
      <c r="G6" s="253" t="s">
        <v>114</v>
      </c>
      <c r="H6" s="254"/>
      <c r="I6" s="255"/>
    </row>
    <row r="7" spans="1:9" ht="45" customHeight="1">
      <c r="A7" s="248"/>
      <c r="B7" s="49" t="s">
        <v>115</v>
      </c>
      <c r="C7" s="50" t="s">
        <v>116</v>
      </c>
      <c r="D7" s="50" t="s">
        <v>117</v>
      </c>
      <c r="E7" s="51" t="s">
        <v>118</v>
      </c>
      <c r="F7" s="50" t="s">
        <v>119</v>
      </c>
      <c r="G7" s="51">
        <v>2024</v>
      </c>
      <c r="H7" s="52">
        <v>2025</v>
      </c>
      <c r="I7" s="52">
        <v>2026</v>
      </c>
    </row>
    <row r="8" spans="1:10" ht="25.5">
      <c r="A8" s="53" t="s">
        <v>120</v>
      </c>
      <c r="B8" s="59" t="s">
        <v>121</v>
      </c>
      <c r="C8" s="55"/>
      <c r="D8" s="55"/>
      <c r="E8" s="55"/>
      <c r="F8" s="56"/>
      <c r="G8" s="226">
        <f>SUM(G9+G46+G116+G170+G131+G73+G154+G163+G141+G110)</f>
        <v>11732396.42</v>
      </c>
      <c r="H8" s="57">
        <f>SUM(H9+H46+H116+H170+H131+H73+H154+H163+H141+H110+H174)</f>
        <v>7237845</v>
      </c>
      <c r="I8" s="57">
        <f>SUM(I9+I46+I116+I170+I131+I73+I154+I163+I141+I110+I174)</f>
        <v>7232591</v>
      </c>
      <c r="J8" s="58"/>
    </row>
    <row r="9" spans="1:9" ht="12.75">
      <c r="A9" s="53" t="s">
        <v>122</v>
      </c>
      <c r="B9" s="59" t="s">
        <v>121</v>
      </c>
      <c r="C9" s="59" t="s">
        <v>123</v>
      </c>
      <c r="D9" s="59"/>
      <c r="E9" s="59"/>
      <c r="F9" s="60"/>
      <c r="G9" s="227">
        <f>SUM(G10+G18+G42+G37)</f>
        <v>5931519</v>
      </c>
      <c r="H9" s="61">
        <f>SUM(H10+H18+H42+H37)</f>
        <v>4690323</v>
      </c>
      <c r="I9" s="61">
        <f>SUM(I10+I18+I42+I37)</f>
        <v>4640368</v>
      </c>
    </row>
    <row r="10" spans="1:9" ht="51">
      <c r="A10" s="53" t="s">
        <v>124</v>
      </c>
      <c r="B10" s="59" t="s">
        <v>121</v>
      </c>
      <c r="C10" s="59" t="s">
        <v>123</v>
      </c>
      <c r="D10" s="59" t="s">
        <v>125</v>
      </c>
      <c r="E10" s="59" t="s">
        <v>126</v>
      </c>
      <c r="F10" s="62"/>
      <c r="G10" s="57">
        <f aca="true" t="shared" si="0" ref="G10:I13">SUM(G11)</f>
        <v>1384718</v>
      </c>
      <c r="H10" s="57">
        <f t="shared" si="0"/>
        <v>1081118</v>
      </c>
      <c r="I10" s="57">
        <f>SUM(I11)</f>
        <v>1108146</v>
      </c>
    </row>
    <row r="11" spans="1:9" ht="12.75">
      <c r="A11" s="53" t="s">
        <v>127</v>
      </c>
      <c r="B11" s="59" t="s">
        <v>121</v>
      </c>
      <c r="C11" s="59" t="s">
        <v>123</v>
      </c>
      <c r="D11" s="59" t="s">
        <v>125</v>
      </c>
      <c r="E11" s="59" t="s">
        <v>357</v>
      </c>
      <c r="F11" s="60"/>
      <c r="G11" s="63">
        <f t="shared" si="0"/>
        <v>1384718</v>
      </c>
      <c r="H11" s="63">
        <f t="shared" si="0"/>
        <v>1081118</v>
      </c>
      <c r="I11" s="63">
        <f t="shared" si="0"/>
        <v>1108146</v>
      </c>
    </row>
    <row r="12" spans="1:9" ht="25.5">
      <c r="A12" s="64" t="s">
        <v>128</v>
      </c>
      <c r="B12" s="54" t="s">
        <v>121</v>
      </c>
      <c r="C12" s="54" t="s">
        <v>123</v>
      </c>
      <c r="D12" s="54" t="s">
        <v>125</v>
      </c>
      <c r="E12" s="54" t="s">
        <v>357</v>
      </c>
      <c r="F12" s="65"/>
      <c r="G12" s="63">
        <f t="shared" si="0"/>
        <v>1384718</v>
      </c>
      <c r="H12" s="63">
        <f>SUM(H13)</f>
        <v>1081118</v>
      </c>
      <c r="I12" s="63">
        <f t="shared" si="0"/>
        <v>1108146</v>
      </c>
    </row>
    <row r="13" spans="1:9" ht="66.75" customHeight="1">
      <c r="A13" s="64" t="s">
        <v>129</v>
      </c>
      <c r="B13" s="54" t="s">
        <v>121</v>
      </c>
      <c r="C13" s="54" t="s">
        <v>123</v>
      </c>
      <c r="D13" s="54" t="s">
        <v>125</v>
      </c>
      <c r="E13" s="54" t="s">
        <v>357</v>
      </c>
      <c r="F13" s="66" t="s">
        <v>130</v>
      </c>
      <c r="G13" s="63">
        <f t="shared" si="0"/>
        <v>1384718</v>
      </c>
      <c r="H13" s="63">
        <f t="shared" si="0"/>
        <v>1081118</v>
      </c>
      <c r="I13" s="63">
        <f t="shared" si="0"/>
        <v>1108146</v>
      </c>
    </row>
    <row r="14" spans="1:9" ht="25.5">
      <c r="A14" s="64" t="s">
        <v>131</v>
      </c>
      <c r="B14" s="54" t="s">
        <v>121</v>
      </c>
      <c r="C14" s="54" t="s">
        <v>123</v>
      </c>
      <c r="D14" s="54" t="s">
        <v>125</v>
      </c>
      <c r="E14" s="54" t="s">
        <v>357</v>
      </c>
      <c r="F14" s="66" t="s">
        <v>132</v>
      </c>
      <c r="G14" s="63">
        <f>SUM(G15+G17+G16)</f>
        <v>1384718</v>
      </c>
      <c r="H14" s="63">
        <f>SUM(H15+H17)</f>
        <v>1081118</v>
      </c>
      <c r="I14" s="63">
        <f>SUM(I15+I17)</f>
        <v>1108146</v>
      </c>
    </row>
    <row r="15" spans="1:9" ht="26.25" customHeight="1">
      <c r="A15" s="64" t="s">
        <v>133</v>
      </c>
      <c r="B15" s="54" t="s">
        <v>121</v>
      </c>
      <c r="C15" s="54" t="s">
        <v>123</v>
      </c>
      <c r="D15" s="54" t="s">
        <v>125</v>
      </c>
      <c r="E15" s="54" t="s">
        <v>357</v>
      </c>
      <c r="F15" s="65">
        <v>121</v>
      </c>
      <c r="G15" s="161">
        <v>1037940</v>
      </c>
      <c r="H15" s="161">
        <v>830352</v>
      </c>
      <c r="I15" s="161">
        <v>851110</v>
      </c>
    </row>
    <row r="16" spans="1:9" ht="42" customHeight="1" thickBot="1">
      <c r="A16" s="228" t="s">
        <v>425</v>
      </c>
      <c r="B16" s="54" t="s">
        <v>121</v>
      </c>
      <c r="C16" s="54" t="s">
        <v>123</v>
      </c>
      <c r="D16" s="54" t="s">
        <v>125</v>
      </c>
      <c r="E16" s="54" t="s">
        <v>357</v>
      </c>
      <c r="F16" s="65">
        <v>122</v>
      </c>
      <c r="G16" s="161">
        <v>33320</v>
      </c>
      <c r="H16" s="161">
        <v>0</v>
      </c>
      <c r="I16" s="161">
        <v>0</v>
      </c>
    </row>
    <row r="17" spans="1:9" ht="21.75" customHeight="1">
      <c r="A17" s="68" t="s">
        <v>134</v>
      </c>
      <c r="B17" s="54" t="s">
        <v>121</v>
      </c>
      <c r="C17" s="54" t="s">
        <v>123</v>
      </c>
      <c r="D17" s="54" t="s">
        <v>125</v>
      </c>
      <c r="E17" s="54" t="s">
        <v>357</v>
      </c>
      <c r="F17" s="65">
        <v>129</v>
      </c>
      <c r="G17" s="161">
        <v>313458</v>
      </c>
      <c r="H17" s="161">
        <v>250766</v>
      </c>
      <c r="I17" s="161">
        <v>257036</v>
      </c>
    </row>
    <row r="18" spans="1:9" ht="54" customHeight="1">
      <c r="A18" s="53" t="s">
        <v>135</v>
      </c>
      <c r="B18" s="59" t="s">
        <v>121</v>
      </c>
      <c r="C18" s="59" t="s">
        <v>123</v>
      </c>
      <c r="D18" s="59" t="s">
        <v>136</v>
      </c>
      <c r="E18" s="59" t="s">
        <v>359</v>
      </c>
      <c r="F18" s="62"/>
      <c r="G18" s="57">
        <f>SUM(G19+G24)</f>
        <v>4536801</v>
      </c>
      <c r="H18" s="57">
        <f>SUM(H19+H24)</f>
        <v>3599205</v>
      </c>
      <c r="I18" s="57">
        <f>SUM(I19+I24)</f>
        <v>3522222</v>
      </c>
    </row>
    <row r="19" spans="1:9" ht="27" customHeight="1">
      <c r="A19" s="64" t="s">
        <v>128</v>
      </c>
      <c r="B19" s="54" t="s">
        <v>121</v>
      </c>
      <c r="C19" s="54" t="s">
        <v>123</v>
      </c>
      <c r="D19" s="54" t="s">
        <v>136</v>
      </c>
      <c r="E19" s="54" t="s">
        <v>358</v>
      </c>
      <c r="F19" s="65"/>
      <c r="G19" s="67">
        <f aca="true" t="shared" si="1" ref="G19:I20">SUM(G20)</f>
        <v>3913610</v>
      </c>
      <c r="H19" s="67">
        <f t="shared" si="1"/>
        <v>3130888</v>
      </c>
      <c r="I19" s="67">
        <f t="shared" si="1"/>
        <v>3209160</v>
      </c>
    </row>
    <row r="20" spans="1:9" ht="67.5" customHeight="1">
      <c r="A20" s="64" t="s">
        <v>129</v>
      </c>
      <c r="B20" s="54" t="s">
        <v>121</v>
      </c>
      <c r="C20" s="54" t="s">
        <v>123</v>
      </c>
      <c r="D20" s="54" t="s">
        <v>136</v>
      </c>
      <c r="E20" s="54" t="s">
        <v>358</v>
      </c>
      <c r="F20" s="65" t="s">
        <v>130</v>
      </c>
      <c r="G20" s="67">
        <f t="shared" si="1"/>
        <v>3913610</v>
      </c>
      <c r="H20" s="67">
        <f t="shared" si="1"/>
        <v>3130888</v>
      </c>
      <c r="I20" s="67">
        <f t="shared" si="1"/>
        <v>3209160</v>
      </c>
    </row>
    <row r="21" spans="1:9" ht="25.5">
      <c r="A21" s="64" t="s">
        <v>131</v>
      </c>
      <c r="B21" s="54" t="s">
        <v>121</v>
      </c>
      <c r="C21" s="54" t="s">
        <v>123</v>
      </c>
      <c r="D21" s="54" t="s">
        <v>136</v>
      </c>
      <c r="E21" s="54" t="s">
        <v>358</v>
      </c>
      <c r="F21" s="65" t="s">
        <v>132</v>
      </c>
      <c r="G21" s="67">
        <f>SUM(G22+G23)</f>
        <v>3913610</v>
      </c>
      <c r="H21" s="67">
        <f>SUM(H22+H23)</f>
        <v>3130888</v>
      </c>
      <c r="I21" s="67">
        <f>SUM(I22+I23)</f>
        <v>3209160</v>
      </c>
    </row>
    <row r="22" spans="1:9" ht="26.25" thickBot="1">
      <c r="A22" s="64" t="s">
        <v>133</v>
      </c>
      <c r="B22" s="54" t="s">
        <v>121</v>
      </c>
      <c r="C22" s="54" t="s">
        <v>123</v>
      </c>
      <c r="D22" s="54" t="s">
        <v>136</v>
      </c>
      <c r="E22" s="54" t="s">
        <v>358</v>
      </c>
      <c r="F22" s="65">
        <v>121</v>
      </c>
      <c r="G22" s="161">
        <v>3005845</v>
      </c>
      <c r="H22" s="161">
        <v>2404676</v>
      </c>
      <c r="I22" s="161">
        <v>2464793</v>
      </c>
    </row>
    <row r="23" spans="1:9" ht="24.75" customHeight="1">
      <c r="A23" s="68" t="s">
        <v>134</v>
      </c>
      <c r="B23" s="54" t="s">
        <v>121</v>
      </c>
      <c r="C23" s="54" t="s">
        <v>123</v>
      </c>
      <c r="D23" s="54" t="s">
        <v>136</v>
      </c>
      <c r="E23" s="54" t="s">
        <v>358</v>
      </c>
      <c r="F23" s="65">
        <v>129</v>
      </c>
      <c r="G23" s="161">
        <v>907765</v>
      </c>
      <c r="H23" s="161">
        <v>726212</v>
      </c>
      <c r="I23" s="161">
        <v>744367</v>
      </c>
    </row>
    <row r="24" spans="1:9" ht="13.5" customHeight="1">
      <c r="A24" s="64" t="s">
        <v>137</v>
      </c>
      <c r="B24" s="54" t="s">
        <v>121</v>
      </c>
      <c r="C24" s="54" t="s">
        <v>123</v>
      </c>
      <c r="D24" s="54" t="s">
        <v>136</v>
      </c>
      <c r="E24" s="54" t="s">
        <v>360</v>
      </c>
      <c r="F24" s="65"/>
      <c r="G24" s="69">
        <f>SUM(G25+G32+G30)</f>
        <v>623191</v>
      </c>
      <c r="H24" s="69">
        <f>SUM(H25+H32)</f>
        <v>468317</v>
      </c>
      <c r="I24" s="69">
        <f>SUM(I25+I32)</f>
        <v>313062</v>
      </c>
    </row>
    <row r="25" spans="1:9" ht="24" customHeight="1">
      <c r="A25" s="70" t="s">
        <v>138</v>
      </c>
      <c r="B25" s="54" t="s">
        <v>121</v>
      </c>
      <c r="C25" s="54" t="s">
        <v>123</v>
      </c>
      <c r="D25" s="54" t="s">
        <v>136</v>
      </c>
      <c r="E25" s="54" t="s">
        <v>360</v>
      </c>
      <c r="F25" s="65" t="s">
        <v>139</v>
      </c>
      <c r="G25" s="67">
        <f>SUM(G26)</f>
        <v>610534</v>
      </c>
      <c r="H25" s="67">
        <f>SUM(H26)</f>
        <v>468317</v>
      </c>
      <c r="I25" s="67">
        <f>SUM(I26)</f>
        <v>313062</v>
      </c>
    </row>
    <row r="26" spans="1:9" ht="12.75" customHeight="1">
      <c r="A26" s="71" t="s">
        <v>140</v>
      </c>
      <c r="B26" s="54" t="s">
        <v>121</v>
      </c>
      <c r="C26" s="54" t="s">
        <v>123</v>
      </c>
      <c r="D26" s="54" t="s">
        <v>136</v>
      </c>
      <c r="E26" s="54" t="s">
        <v>360</v>
      </c>
      <c r="F26" s="65" t="s">
        <v>141</v>
      </c>
      <c r="G26" s="67">
        <f>SUM(G27+G28+G29)</f>
        <v>610534</v>
      </c>
      <c r="H26" s="67">
        <f>SUM(H27+H28+H29)</f>
        <v>468317</v>
      </c>
      <c r="I26" s="67">
        <f>SUM(I27+I28+I29)</f>
        <v>313062</v>
      </c>
    </row>
    <row r="27" spans="1:9" ht="26.25" customHeight="1">
      <c r="A27" s="64" t="s">
        <v>142</v>
      </c>
      <c r="B27" s="54" t="s">
        <v>121</v>
      </c>
      <c r="C27" s="54" t="s">
        <v>123</v>
      </c>
      <c r="D27" s="54" t="s">
        <v>136</v>
      </c>
      <c r="E27" s="54" t="s">
        <v>360</v>
      </c>
      <c r="F27" s="65">
        <v>242</v>
      </c>
      <c r="G27" s="67">
        <v>220560</v>
      </c>
      <c r="H27" s="67">
        <f>176448-20110</f>
        <v>156338</v>
      </c>
      <c r="I27" s="67">
        <f>180859-100000</f>
        <v>80859</v>
      </c>
    </row>
    <row r="28" spans="1:9" ht="24" customHeight="1">
      <c r="A28" s="64" t="s">
        <v>143</v>
      </c>
      <c r="B28" s="54" t="s">
        <v>121</v>
      </c>
      <c r="C28" s="54" t="s">
        <v>123</v>
      </c>
      <c r="D28" s="54" t="s">
        <v>136</v>
      </c>
      <c r="E28" s="54" t="s">
        <v>360</v>
      </c>
      <c r="F28" s="65">
        <v>244</v>
      </c>
      <c r="G28" s="161">
        <f>118968+30000+720</f>
        <v>149688</v>
      </c>
      <c r="H28" s="67">
        <v>119750</v>
      </c>
      <c r="I28" s="67">
        <f>122744-87576</f>
        <v>35168</v>
      </c>
    </row>
    <row r="29" spans="1:9" ht="17.25" customHeight="1">
      <c r="A29" s="64" t="s">
        <v>319</v>
      </c>
      <c r="B29" s="54" t="s">
        <v>121</v>
      </c>
      <c r="C29" s="54" t="s">
        <v>123</v>
      </c>
      <c r="D29" s="54" t="s">
        <v>136</v>
      </c>
      <c r="E29" s="54" t="s">
        <v>360</v>
      </c>
      <c r="F29" s="65">
        <v>247</v>
      </c>
      <c r="G29" s="161">
        <v>240286</v>
      </c>
      <c r="H29" s="67">
        <v>192229</v>
      </c>
      <c r="I29" s="67">
        <v>197035</v>
      </c>
    </row>
    <row r="30" spans="1:9" ht="14.25" customHeight="1" hidden="1">
      <c r="A30" s="64" t="s">
        <v>144</v>
      </c>
      <c r="B30" s="54" t="s">
        <v>121</v>
      </c>
      <c r="C30" s="54" t="s">
        <v>123</v>
      </c>
      <c r="D30" s="54" t="s">
        <v>136</v>
      </c>
      <c r="E30" s="54" t="s">
        <v>360</v>
      </c>
      <c r="F30" s="65">
        <v>300</v>
      </c>
      <c r="G30" s="67">
        <f>SUM(G31)</f>
        <v>0</v>
      </c>
      <c r="H30" s="67">
        <f>SUM(H31)</f>
        <v>0</v>
      </c>
      <c r="I30" s="67">
        <f>SUM(I31)</f>
        <v>0</v>
      </c>
    </row>
    <row r="31" spans="1:9" ht="15.75" customHeight="1" hidden="1">
      <c r="A31" s="64" t="s">
        <v>145</v>
      </c>
      <c r="B31" s="54" t="s">
        <v>121</v>
      </c>
      <c r="C31" s="54" t="s">
        <v>123</v>
      </c>
      <c r="D31" s="54" t="s">
        <v>136</v>
      </c>
      <c r="E31" s="54" t="s">
        <v>360</v>
      </c>
      <c r="F31" s="72">
        <v>350</v>
      </c>
      <c r="G31" s="67">
        <v>0</v>
      </c>
      <c r="H31" s="67">
        <v>0</v>
      </c>
      <c r="I31" s="67">
        <v>0</v>
      </c>
    </row>
    <row r="32" spans="1:9" ht="15" customHeight="1">
      <c r="A32" s="64" t="s">
        <v>146</v>
      </c>
      <c r="B32" s="54" t="s">
        <v>121</v>
      </c>
      <c r="C32" s="54" t="s">
        <v>123</v>
      </c>
      <c r="D32" s="54" t="s">
        <v>136</v>
      </c>
      <c r="E32" s="54" t="s">
        <v>360</v>
      </c>
      <c r="F32" s="65">
        <v>800</v>
      </c>
      <c r="G32" s="63">
        <f>SUM(G33)</f>
        <v>12657</v>
      </c>
      <c r="H32" s="63">
        <f>SUM(H33)</f>
        <v>0</v>
      </c>
      <c r="I32" s="63">
        <f>SUM(I33)</f>
        <v>0</v>
      </c>
    </row>
    <row r="33" spans="1:9" ht="15" customHeight="1">
      <c r="A33" s="64" t="s">
        <v>147</v>
      </c>
      <c r="B33" s="54" t="s">
        <v>121</v>
      </c>
      <c r="C33" s="54" t="s">
        <v>123</v>
      </c>
      <c r="D33" s="54" t="s">
        <v>136</v>
      </c>
      <c r="E33" s="54" t="s">
        <v>360</v>
      </c>
      <c r="F33" s="65">
        <v>850</v>
      </c>
      <c r="G33" s="63">
        <f>SUM(G34+G35+G36)</f>
        <v>12657</v>
      </c>
      <c r="H33" s="63">
        <f>SUM(H34+H35+H36)</f>
        <v>0</v>
      </c>
      <c r="I33" s="63">
        <f>SUM(I34+I35+I36)</f>
        <v>0</v>
      </c>
    </row>
    <row r="34" spans="1:9" ht="13.5" customHeight="1" hidden="1">
      <c r="A34" s="64" t="s">
        <v>148</v>
      </c>
      <c r="B34" s="54" t="s">
        <v>121</v>
      </c>
      <c r="C34" s="54" t="s">
        <v>123</v>
      </c>
      <c r="D34" s="54" t="s">
        <v>136</v>
      </c>
      <c r="E34" s="54" t="s">
        <v>360</v>
      </c>
      <c r="F34" s="65">
        <v>851</v>
      </c>
      <c r="G34" s="63">
        <v>0</v>
      </c>
      <c r="H34" s="63">
        <v>0</v>
      </c>
      <c r="I34" s="63">
        <v>0</v>
      </c>
    </row>
    <row r="35" spans="1:9" ht="12.75" customHeight="1">
      <c r="A35" s="173" t="s">
        <v>149</v>
      </c>
      <c r="B35" s="168" t="s">
        <v>121</v>
      </c>
      <c r="C35" s="168" t="s">
        <v>123</v>
      </c>
      <c r="D35" s="168" t="s">
        <v>136</v>
      </c>
      <c r="E35" s="168" t="s">
        <v>360</v>
      </c>
      <c r="F35" s="174">
        <v>852</v>
      </c>
      <c r="G35" s="165">
        <v>7657</v>
      </c>
      <c r="H35" s="165">
        <v>0</v>
      </c>
      <c r="I35" s="175">
        <v>0</v>
      </c>
    </row>
    <row r="36" spans="1:9" ht="12.75" customHeight="1">
      <c r="A36" s="64" t="s">
        <v>150</v>
      </c>
      <c r="B36" s="54" t="s">
        <v>121</v>
      </c>
      <c r="C36" s="54" t="s">
        <v>123</v>
      </c>
      <c r="D36" s="54" t="s">
        <v>136</v>
      </c>
      <c r="E36" s="54" t="s">
        <v>360</v>
      </c>
      <c r="F36" s="65">
        <v>853</v>
      </c>
      <c r="G36" s="74">
        <v>5000</v>
      </c>
      <c r="H36" s="74">
        <v>0</v>
      </c>
      <c r="I36" s="74">
        <v>0</v>
      </c>
    </row>
    <row r="37" spans="1:9" ht="23.25" customHeight="1" hidden="1">
      <c r="A37" s="53" t="s">
        <v>151</v>
      </c>
      <c r="B37" s="54" t="s">
        <v>121</v>
      </c>
      <c r="C37" s="59" t="s">
        <v>123</v>
      </c>
      <c r="D37" s="59" t="s">
        <v>152</v>
      </c>
      <c r="E37" s="54"/>
      <c r="F37" s="65"/>
      <c r="G37" s="73">
        <f aca="true" t="shared" si="2" ref="G37:I40">SUM(G38)</f>
        <v>0</v>
      </c>
      <c r="H37" s="73">
        <f t="shared" si="2"/>
        <v>0</v>
      </c>
      <c r="I37" s="73">
        <f t="shared" si="2"/>
        <v>0</v>
      </c>
    </row>
    <row r="38" spans="1:9" ht="25.5" customHeight="1" hidden="1">
      <c r="A38" s="64" t="s">
        <v>153</v>
      </c>
      <c r="B38" s="54" t="s">
        <v>121</v>
      </c>
      <c r="C38" s="59" t="s">
        <v>123</v>
      </c>
      <c r="D38" s="59" t="s">
        <v>152</v>
      </c>
      <c r="E38" s="54" t="s">
        <v>399</v>
      </c>
      <c r="F38" s="65"/>
      <c r="G38" s="73">
        <f t="shared" si="2"/>
        <v>0</v>
      </c>
      <c r="H38" s="73">
        <f t="shared" si="2"/>
        <v>0</v>
      </c>
      <c r="I38" s="73">
        <f t="shared" si="2"/>
        <v>0</v>
      </c>
    </row>
    <row r="39" spans="1:9" ht="15.75" customHeight="1" hidden="1">
      <c r="A39" s="70" t="s">
        <v>146</v>
      </c>
      <c r="B39" s="54" t="s">
        <v>121</v>
      </c>
      <c r="C39" s="59" t="s">
        <v>123</v>
      </c>
      <c r="D39" s="59" t="s">
        <v>152</v>
      </c>
      <c r="E39" s="54" t="s">
        <v>399</v>
      </c>
      <c r="F39" s="65">
        <v>800</v>
      </c>
      <c r="G39" s="73">
        <f t="shared" si="2"/>
        <v>0</v>
      </c>
      <c r="H39" s="73">
        <f t="shared" si="2"/>
        <v>0</v>
      </c>
      <c r="I39" s="73">
        <f t="shared" si="2"/>
        <v>0</v>
      </c>
    </row>
    <row r="40" spans="1:9" ht="25.5" customHeight="1" hidden="1">
      <c r="A40" s="75" t="s">
        <v>140</v>
      </c>
      <c r="B40" s="54" t="s">
        <v>121</v>
      </c>
      <c r="C40" s="59" t="s">
        <v>123</v>
      </c>
      <c r="D40" s="59" t="s">
        <v>152</v>
      </c>
      <c r="E40" s="54" t="s">
        <v>399</v>
      </c>
      <c r="F40" s="65">
        <v>880</v>
      </c>
      <c r="G40" s="73">
        <f t="shared" si="2"/>
        <v>0</v>
      </c>
      <c r="H40" s="73">
        <f t="shared" si="2"/>
        <v>0</v>
      </c>
      <c r="I40" s="73">
        <f t="shared" si="2"/>
        <v>0</v>
      </c>
    </row>
    <row r="41" spans="1:9" ht="15.75" customHeight="1" hidden="1">
      <c r="A41" s="193" t="s">
        <v>398</v>
      </c>
      <c r="B41" s="54" t="s">
        <v>121</v>
      </c>
      <c r="C41" s="59" t="s">
        <v>123</v>
      </c>
      <c r="D41" s="59" t="s">
        <v>152</v>
      </c>
      <c r="E41" s="54" t="s">
        <v>399</v>
      </c>
      <c r="F41" s="65">
        <v>880</v>
      </c>
      <c r="G41" s="73">
        <v>0</v>
      </c>
      <c r="H41" s="73">
        <v>0</v>
      </c>
      <c r="I41" s="73">
        <v>0</v>
      </c>
    </row>
    <row r="42" spans="1:9" ht="37.5" customHeight="1">
      <c r="A42" s="53" t="s">
        <v>154</v>
      </c>
      <c r="B42" s="59" t="s">
        <v>121</v>
      </c>
      <c r="C42" s="59" t="s">
        <v>123</v>
      </c>
      <c r="D42" s="59">
        <v>11</v>
      </c>
      <c r="E42" s="59" t="s">
        <v>361</v>
      </c>
      <c r="F42" s="60"/>
      <c r="G42" s="76">
        <f>SUM(G43)</f>
        <v>10000</v>
      </c>
      <c r="H42" s="76">
        <f aca="true" t="shared" si="3" ref="G42:I44">SUM(H43)</f>
        <v>10000</v>
      </c>
      <c r="I42" s="76">
        <f t="shared" si="3"/>
        <v>10000</v>
      </c>
    </row>
    <row r="43" spans="1:9" ht="27.75" customHeight="1">
      <c r="A43" s="64" t="s">
        <v>155</v>
      </c>
      <c r="B43" s="54" t="s">
        <v>121</v>
      </c>
      <c r="C43" s="54" t="s">
        <v>123</v>
      </c>
      <c r="D43" s="54">
        <v>11</v>
      </c>
      <c r="E43" s="54" t="s">
        <v>362</v>
      </c>
      <c r="F43" s="65"/>
      <c r="G43" s="73">
        <f t="shared" si="3"/>
        <v>10000</v>
      </c>
      <c r="H43" s="73">
        <f t="shared" si="3"/>
        <v>10000</v>
      </c>
      <c r="I43" s="73">
        <f t="shared" si="3"/>
        <v>10000</v>
      </c>
    </row>
    <row r="44" spans="1:9" ht="10.5" customHeight="1">
      <c r="A44" s="64" t="s">
        <v>146</v>
      </c>
      <c r="B44" s="54" t="s">
        <v>121</v>
      </c>
      <c r="C44" s="54" t="s">
        <v>123</v>
      </c>
      <c r="D44" s="54">
        <v>11</v>
      </c>
      <c r="E44" s="54" t="s">
        <v>362</v>
      </c>
      <c r="F44" s="65">
        <v>800</v>
      </c>
      <c r="G44" s="73">
        <f t="shared" si="3"/>
        <v>10000</v>
      </c>
      <c r="H44" s="73">
        <f t="shared" si="3"/>
        <v>10000</v>
      </c>
      <c r="I44" s="73">
        <f t="shared" si="3"/>
        <v>10000</v>
      </c>
    </row>
    <row r="45" spans="1:9" ht="12.75" customHeight="1">
      <c r="A45" s="64" t="s">
        <v>156</v>
      </c>
      <c r="B45" s="54" t="s">
        <v>121</v>
      </c>
      <c r="C45" s="54" t="s">
        <v>123</v>
      </c>
      <c r="D45" s="54">
        <v>11</v>
      </c>
      <c r="E45" s="54" t="s">
        <v>362</v>
      </c>
      <c r="F45" s="65">
        <v>870</v>
      </c>
      <c r="G45" s="73">
        <v>10000</v>
      </c>
      <c r="H45" s="73">
        <v>10000</v>
      </c>
      <c r="I45" s="73">
        <v>10000</v>
      </c>
    </row>
    <row r="46" spans="1:9" ht="38.25">
      <c r="A46" s="53" t="s">
        <v>157</v>
      </c>
      <c r="B46" s="59" t="s">
        <v>121</v>
      </c>
      <c r="C46" s="77" t="s">
        <v>123</v>
      </c>
      <c r="D46" s="77"/>
      <c r="E46" s="77"/>
      <c r="F46" s="60"/>
      <c r="G46" s="195">
        <f>SUM(G47+G52+G63)</f>
        <v>210500</v>
      </c>
      <c r="H46" s="76">
        <f>SUM(H47+H52+H63)</f>
        <v>232600</v>
      </c>
      <c r="I46" s="76">
        <f>SUM(I47+I52+I63)</f>
        <v>255100</v>
      </c>
    </row>
    <row r="47" spans="1:9" ht="12" customHeight="1">
      <c r="A47" s="172" t="s">
        <v>160</v>
      </c>
      <c r="B47" s="59" t="s">
        <v>121</v>
      </c>
      <c r="C47" s="59" t="s">
        <v>123</v>
      </c>
      <c r="D47" s="59">
        <v>13</v>
      </c>
      <c r="E47" s="77" t="s">
        <v>364</v>
      </c>
      <c r="F47" s="60"/>
      <c r="G47" s="76">
        <f aca="true" t="shared" si="4" ref="G47:I50">SUM(G48)</f>
        <v>700</v>
      </c>
      <c r="H47" s="76">
        <f t="shared" si="4"/>
        <v>700</v>
      </c>
      <c r="I47" s="76">
        <f t="shared" si="4"/>
        <v>700</v>
      </c>
    </row>
    <row r="48" spans="1:9" ht="81" customHeight="1">
      <c r="A48" s="53" t="s">
        <v>397</v>
      </c>
      <c r="B48" s="59" t="s">
        <v>121</v>
      </c>
      <c r="C48" s="59" t="s">
        <v>123</v>
      </c>
      <c r="D48" s="59">
        <v>13</v>
      </c>
      <c r="E48" s="59" t="s">
        <v>363</v>
      </c>
      <c r="F48" s="60"/>
      <c r="G48" s="76">
        <f t="shared" si="4"/>
        <v>700</v>
      </c>
      <c r="H48" s="76">
        <f t="shared" si="4"/>
        <v>700</v>
      </c>
      <c r="I48" s="76">
        <f t="shared" si="4"/>
        <v>700</v>
      </c>
    </row>
    <row r="49" spans="1:9" ht="26.25" customHeight="1">
      <c r="A49" s="70" t="s">
        <v>138</v>
      </c>
      <c r="B49" s="59" t="s">
        <v>121</v>
      </c>
      <c r="C49" s="78" t="s">
        <v>161</v>
      </c>
      <c r="D49" s="78" t="s">
        <v>162</v>
      </c>
      <c r="E49" s="54" t="s">
        <v>363</v>
      </c>
      <c r="F49" s="66" t="s">
        <v>163</v>
      </c>
      <c r="G49" s="73">
        <f t="shared" si="4"/>
        <v>700</v>
      </c>
      <c r="H49" s="73">
        <f t="shared" si="4"/>
        <v>700</v>
      </c>
      <c r="I49" s="73">
        <f t="shared" si="4"/>
        <v>700</v>
      </c>
    </row>
    <row r="50" spans="1:9" ht="24.75" customHeight="1">
      <c r="A50" s="71" t="s">
        <v>140</v>
      </c>
      <c r="B50" s="54" t="s">
        <v>121</v>
      </c>
      <c r="C50" s="78" t="s">
        <v>161</v>
      </c>
      <c r="D50" s="78" t="s">
        <v>162</v>
      </c>
      <c r="E50" s="54" t="s">
        <v>363</v>
      </c>
      <c r="F50" s="66" t="s">
        <v>164</v>
      </c>
      <c r="G50" s="73">
        <f t="shared" si="4"/>
        <v>700</v>
      </c>
      <c r="H50" s="73">
        <f t="shared" si="4"/>
        <v>700</v>
      </c>
      <c r="I50" s="73">
        <f t="shared" si="4"/>
        <v>700</v>
      </c>
    </row>
    <row r="51" spans="1:9" ht="27.75" customHeight="1">
      <c r="A51" s="64" t="s">
        <v>143</v>
      </c>
      <c r="B51" s="54" t="s">
        <v>121</v>
      </c>
      <c r="C51" s="78" t="s">
        <v>161</v>
      </c>
      <c r="D51" s="78" t="s">
        <v>162</v>
      </c>
      <c r="E51" s="54" t="s">
        <v>363</v>
      </c>
      <c r="F51" s="66" t="s">
        <v>165</v>
      </c>
      <c r="G51" s="73">
        <v>700</v>
      </c>
      <c r="H51" s="73">
        <v>700</v>
      </c>
      <c r="I51" s="73">
        <v>700</v>
      </c>
    </row>
    <row r="52" spans="1:9" ht="16.5" customHeight="1">
      <c r="A52" s="53" t="s">
        <v>166</v>
      </c>
      <c r="B52" s="59" t="s">
        <v>121</v>
      </c>
      <c r="C52" s="59" t="s">
        <v>125</v>
      </c>
      <c r="D52" s="77" t="s">
        <v>167</v>
      </c>
      <c r="E52" s="59" t="s">
        <v>366</v>
      </c>
      <c r="F52" s="60"/>
      <c r="G52" s="195">
        <f>SUM(G54)</f>
        <v>209800</v>
      </c>
      <c r="H52" s="76">
        <f>SUM(H54)</f>
        <v>231900</v>
      </c>
      <c r="I52" s="76">
        <f>SUM(I54)</f>
        <v>254400</v>
      </c>
    </row>
    <row r="53" spans="1:9" ht="14.25" customHeight="1">
      <c r="A53" s="64" t="s">
        <v>168</v>
      </c>
      <c r="B53" s="54" t="s">
        <v>121</v>
      </c>
      <c r="C53" s="54" t="s">
        <v>125</v>
      </c>
      <c r="D53" s="54" t="s">
        <v>167</v>
      </c>
      <c r="E53" s="54" t="s">
        <v>366</v>
      </c>
      <c r="F53" s="65"/>
      <c r="G53" s="194">
        <f>SUM(G55+G59)</f>
        <v>209800</v>
      </c>
      <c r="H53" s="73">
        <f>SUM(H55+H59)</f>
        <v>231900</v>
      </c>
      <c r="I53" s="73">
        <f>SUM(I55+I59)</f>
        <v>254400</v>
      </c>
    </row>
    <row r="54" spans="1:9" ht="23.25" customHeight="1">
      <c r="A54" s="64" t="s">
        <v>169</v>
      </c>
      <c r="B54" s="59" t="s">
        <v>121</v>
      </c>
      <c r="C54" s="54" t="s">
        <v>125</v>
      </c>
      <c r="D54" s="54" t="s">
        <v>167</v>
      </c>
      <c r="E54" s="54" t="s">
        <v>365</v>
      </c>
      <c r="F54" s="65"/>
      <c r="G54" s="194">
        <f>SUM(G55+G59)</f>
        <v>209800</v>
      </c>
      <c r="H54" s="73">
        <f>SUM(H55+H59)</f>
        <v>231900</v>
      </c>
      <c r="I54" s="73">
        <f>SUM(I55+I59)</f>
        <v>254400</v>
      </c>
    </row>
    <row r="55" spans="1:9" ht="62.25" customHeight="1">
      <c r="A55" s="64" t="s">
        <v>129</v>
      </c>
      <c r="B55" s="59" t="s">
        <v>121</v>
      </c>
      <c r="C55" s="54" t="s">
        <v>125</v>
      </c>
      <c r="D55" s="54" t="s">
        <v>167</v>
      </c>
      <c r="E55" s="54" t="s">
        <v>365</v>
      </c>
      <c r="F55" s="65">
        <v>100</v>
      </c>
      <c r="G55" s="194">
        <f>SUM(G56)</f>
        <v>196400</v>
      </c>
      <c r="H55" s="73">
        <f>H56</f>
        <v>218500</v>
      </c>
      <c r="I55" s="165">
        <f>I56</f>
        <v>241000</v>
      </c>
    </row>
    <row r="56" spans="1:9" ht="27.75" customHeight="1">
      <c r="A56" s="64" t="s">
        <v>131</v>
      </c>
      <c r="B56" s="54" t="s">
        <v>121</v>
      </c>
      <c r="C56" s="54" t="s">
        <v>125</v>
      </c>
      <c r="D56" s="54" t="s">
        <v>167</v>
      </c>
      <c r="E56" s="54" t="s">
        <v>365</v>
      </c>
      <c r="F56" s="65">
        <v>120</v>
      </c>
      <c r="G56" s="194">
        <f>SUM(G57+G58)</f>
        <v>196400</v>
      </c>
      <c r="H56" s="73">
        <f>SUM(H57:H58)</f>
        <v>218500</v>
      </c>
      <c r="I56" s="165">
        <f>SUM(I57+I58)</f>
        <v>241000</v>
      </c>
    </row>
    <row r="57" spans="1:9" ht="27.75" customHeight="1" thickBot="1">
      <c r="A57" s="64" t="s">
        <v>133</v>
      </c>
      <c r="B57" s="54" t="s">
        <v>121</v>
      </c>
      <c r="C57" s="54" t="s">
        <v>125</v>
      </c>
      <c r="D57" s="54" t="s">
        <v>167</v>
      </c>
      <c r="E57" s="54" t="s">
        <v>365</v>
      </c>
      <c r="F57" s="65">
        <v>121</v>
      </c>
      <c r="G57" s="194">
        <v>150844.8</v>
      </c>
      <c r="H57" s="73">
        <v>167820</v>
      </c>
      <c r="I57" s="165">
        <v>185100</v>
      </c>
    </row>
    <row r="58" spans="1:9" ht="51">
      <c r="A58" s="79" t="s">
        <v>134</v>
      </c>
      <c r="B58" s="54" t="s">
        <v>121</v>
      </c>
      <c r="C58" s="54" t="s">
        <v>125</v>
      </c>
      <c r="D58" s="54" t="s">
        <v>167</v>
      </c>
      <c r="E58" s="54" t="s">
        <v>365</v>
      </c>
      <c r="F58" s="65">
        <v>129</v>
      </c>
      <c r="G58" s="194">
        <v>45555.2</v>
      </c>
      <c r="H58" s="73">
        <v>50680</v>
      </c>
      <c r="I58" s="165">
        <v>55900</v>
      </c>
    </row>
    <row r="59" spans="1:9" ht="25.5">
      <c r="A59" s="70" t="s">
        <v>138</v>
      </c>
      <c r="B59" s="54" t="s">
        <v>121</v>
      </c>
      <c r="C59" s="54" t="s">
        <v>125</v>
      </c>
      <c r="D59" s="54" t="s">
        <v>167</v>
      </c>
      <c r="E59" s="54" t="s">
        <v>365</v>
      </c>
      <c r="F59" s="65">
        <v>200</v>
      </c>
      <c r="G59" s="73">
        <f>(G60)</f>
        <v>13400</v>
      </c>
      <c r="H59" s="73">
        <f>(H60)</f>
        <v>13400</v>
      </c>
      <c r="I59" s="165">
        <f>(I60)</f>
        <v>13400</v>
      </c>
    </row>
    <row r="60" spans="1:9" ht="24" customHeight="1">
      <c r="A60" s="71" t="s">
        <v>140</v>
      </c>
      <c r="B60" s="54" t="s">
        <v>121</v>
      </c>
      <c r="C60" s="54" t="s">
        <v>125</v>
      </c>
      <c r="D60" s="54" t="s">
        <v>167</v>
      </c>
      <c r="E60" s="54" t="s">
        <v>365</v>
      </c>
      <c r="F60" s="65">
        <v>240</v>
      </c>
      <c r="G60" s="73">
        <f>SUM(G61+G62)</f>
        <v>13400</v>
      </c>
      <c r="H60" s="73">
        <f>SUM(H61+H62)</f>
        <v>13400</v>
      </c>
      <c r="I60" s="165">
        <f>SUM(I61+I62)</f>
        <v>13400</v>
      </c>
    </row>
    <row r="61" spans="1:9" ht="25.5" hidden="1">
      <c r="A61" s="64" t="s">
        <v>142</v>
      </c>
      <c r="B61" s="54" t="s">
        <v>121</v>
      </c>
      <c r="C61" s="54" t="s">
        <v>125</v>
      </c>
      <c r="D61" s="54" t="s">
        <v>167</v>
      </c>
      <c r="E61" s="54" t="s">
        <v>365</v>
      </c>
      <c r="F61" s="65">
        <v>242</v>
      </c>
      <c r="G61" s="73">
        <v>0</v>
      </c>
      <c r="H61" s="73">
        <v>0</v>
      </c>
      <c r="I61" s="165">
        <v>0</v>
      </c>
    </row>
    <row r="62" spans="1:9" ht="23.25" customHeight="1">
      <c r="A62" s="64" t="s">
        <v>143</v>
      </c>
      <c r="B62" s="54" t="s">
        <v>121</v>
      </c>
      <c r="C62" s="54" t="s">
        <v>125</v>
      </c>
      <c r="D62" s="54" t="s">
        <v>167</v>
      </c>
      <c r="E62" s="54" t="s">
        <v>365</v>
      </c>
      <c r="F62" s="65">
        <v>244</v>
      </c>
      <c r="G62" s="165">
        <v>13400</v>
      </c>
      <c r="H62" s="165">
        <v>13400</v>
      </c>
      <c r="I62" s="165">
        <v>13400</v>
      </c>
    </row>
    <row r="63" spans="1:9" ht="14.25" customHeight="1" hidden="1">
      <c r="A63" s="53" t="s">
        <v>170</v>
      </c>
      <c r="B63" s="54" t="s">
        <v>121</v>
      </c>
      <c r="C63" s="77" t="s">
        <v>171</v>
      </c>
      <c r="D63" s="77" t="s">
        <v>158</v>
      </c>
      <c r="E63" s="59" t="s">
        <v>159</v>
      </c>
      <c r="F63" s="80"/>
      <c r="G63" s="76">
        <f aca="true" t="shared" si="5" ref="G63:I64">SUM(G64)</f>
        <v>0</v>
      </c>
      <c r="H63" s="76">
        <f t="shared" si="5"/>
        <v>0</v>
      </c>
      <c r="I63" s="76">
        <f t="shared" si="5"/>
        <v>0</v>
      </c>
    </row>
    <row r="64" spans="1:9" ht="12.75" hidden="1">
      <c r="A64" s="53" t="s">
        <v>172</v>
      </c>
      <c r="B64" s="54" t="s">
        <v>121</v>
      </c>
      <c r="C64" s="77" t="s">
        <v>171</v>
      </c>
      <c r="D64" s="77" t="s">
        <v>161</v>
      </c>
      <c r="E64" s="59" t="s">
        <v>173</v>
      </c>
      <c r="F64" s="80"/>
      <c r="G64" s="76">
        <f t="shared" si="5"/>
        <v>0</v>
      </c>
      <c r="H64" s="76">
        <f t="shared" si="5"/>
        <v>0</v>
      </c>
      <c r="I64" s="76">
        <f t="shared" si="5"/>
        <v>0</v>
      </c>
    </row>
    <row r="65" spans="1:9" ht="21" customHeight="1" hidden="1">
      <c r="A65" s="64" t="s">
        <v>174</v>
      </c>
      <c r="B65" s="54" t="s">
        <v>121</v>
      </c>
      <c r="C65" s="78" t="s">
        <v>171</v>
      </c>
      <c r="D65" s="78" t="s">
        <v>161</v>
      </c>
      <c r="E65" s="54" t="s">
        <v>175</v>
      </c>
      <c r="F65" s="66"/>
      <c r="G65" s="76">
        <f>SUM(G66+G70)</f>
        <v>0</v>
      </c>
      <c r="H65" s="76">
        <f>SUM(H66+H70)</f>
        <v>0</v>
      </c>
      <c r="I65" s="76">
        <f>SUM(I66+I70)</f>
        <v>0</v>
      </c>
    </row>
    <row r="66" spans="1:9" ht="22.5" customHeight="1" hidden="1">
      <c r="A66" s="64" t="s">
        <v>129</v>
      </c>
      <c r="B66" s="54" t="s">
        <v>121</v>
      </c>
      <c r="C66" s="78" t="s">
        <v>171</v>
      </c>
      <c r="D66" s="78" t="s">
        <v>161</v>
      </c>
      <c r="E66" s="54" t="s">
        <v>175</v>
      </c>
      <c r="F66" s="66" t="s">
        <v>176</v>
      </c>
      <c r="G66" s="76">
        <f>SUM(G67)</f>
        <v>0</v>
      </c>
      <c r="H66" s="76">
        <f>SUM(H67)</f>
        <v>0</v>
      </c>
      <c r="I66" s="76">
        <f>SUM(I67)</f>
        <v>0</v>
      </c>
    </row>
    <row r="67" spans="1:9" ht="24" customHeight="1" hidden="1">
      <c r="A67" s="64" t="s">
        <v>131</v>
      </c>
      <c r="B67" s="54" t="s">
        <v>121</v>
      </c>
      <c r="C67" s="78" t="s">
        <v>171</v>
      </c>
      <c r="D67" s="78" t="s">
        <v>161</v>
      </c>
      <c r="E67" s="54" t="s">
        <v>175</v>
      </c>
      <c r="F67" s="65">
        <v>120</v>
      </c>
      <c r="G67" s="76">
        <f>SUM(G68:G69)</f>
        <v>0</v>
      </c>
      <c r="H67" s="76">
        <f>SUM(H68:H69)</f>
        <v>0</v>
      </c>
      <c r="I67" s="76">
        <f>SUM(I68:I69)</f>
        <v>0</v>
      </c>
    </row>
    <row r="68" spans="1:9" ht="24" customHeight="1" hidden="1">
      <c r="A68" s="81" t="s">
        <v>133</v>
      </c>
      <c r="B68" s="54" t="s">
        <v>121</v>
      </c>
      <c r="C68" s="78" t="s">
        <v>171</v>
      </c>
      <c r="D68" s="78" t="s">
        <v>161</v>
      </c>
      <c r="E68" s="54" t="s">
        <v>175</v>
      </c>
      <c r="F68" s="65">
        <v>121</v>
      </c>
      <c r="G68" s="73">
        <v>0</v>
      </c>
      <c r="H68" s="73">
        <v>0</v>
      </c>
      <c r="I68" s="73">
        <v>0</v>
      </c>
    </row>
    <row r="69" spans="1:9" ht="24" customHeight="1" hidden="1">
      <c r="A69" s="82" t="s">
        <v>134</v>
      </c>
      <c r="B69" s="65" t="s">
        <v>121</v>
      </c>
      <c r="C69" s="78" t="s">
        <v>171</v>
      </c>
      <c r="D69" s="78" t="s">
        <v>161</v>
      </c>
      <c r="E69" s="54" t="s">
        <v>175</v>
      </c>
      <c r="F69" s="65">
        <v>129</v>
      </c>
      <c r="G69" s="73">
        <v>0</v>
      </c>
      <c r="H69" s="73">
        <v>0</v>
      </c>
      <c r="I69" s="73">
        <v>0</v>
      </c>
    </row>
    <row r="70" spans="1:9" ht="25.5" customHeight="1" hidden="1">
      <c r="A70" s="75" t="s">
        <v>138</v>
      </c>
      <c r="B70" s="54" t="s">
        <v>121</v>
      </c>
      <c r="C70" s="78" t="s">
        <v>171</v>
      </c>
      <c r="D70" s="78" t="s">
        <v>161</v>
      </c>
      <c r="E70" s="54" t="s">
        <v>175</v>
      </c>
      <c r="F70" s="65">
        <v>200</v>
      </c>
      <c r="G70" s="73">
        <f aca="true" t="shared" si="6" ref="G70:I71">(G71)</f>
        <v>0</v>
      </c>
      <c r="H70" s="73">
        <f t="shared" si="6"/>
        <v>0</v>
      </c>
      <c r="I70" s="73">
        <f t="shared" si="6"/>
        <v>0</v>
      </c>
    </row>
    <row r="71" spans="1:9" ht="22.5" customHeight="1" hidden="1">
      <c r="A71" s="71" t="s">
        <v>140</v>
      </c>
      <c r="B71" s="54" t="s">
        <v>121</v>
      </c>
      <c r="C71" s="78" t="s">
        <v>171</v>
      </c>
      <c r="D71" s="78" t="s">
        <v>161</v>
      </c>
      <c r="E71" s="54" t="s">
        <v>175</v>
      </c>
      <c r="F71" s="65">
        <v>240</v>
      </c>
      <c r="G71" s="73">
        <f t="shared" si="6"/>
        <v>0</v>
      </c>
      <c r="H71" s="73">
        <f t="shared" si="6"/>
        <v>0</v>
      </c>
      <c r="I71" s="73">
        <f t="shared" si="6"/>
        <v>0</v>
      </c>
    </row>
    <row r="72" spans="1:9" ht="23.25" customHeight="1" hidden="1">
      <c r="A72" s="64" t="s">
        <v>143</v>
      </c>
      <c r="B72" s="54" t="s">
        <v>121</v>
      </c>
      <c r="C72" s="78" t="s">
        <v>171</v>
      </c>
      <c r="D72" s="78" t="s">
        <v>161</v>
      </c>
      <c r="E72" s="54" t="s">
        <v>175</v>
      </c>
      <c r="F72" s="66" t="s">
        <v>165</v>
      </c>
      <c r="G72" s="73">
        <v>0</v>
      </c>
      <c r="H72" s="73">
        <v>0</v>
      </c>
      <c r="I72" s="73">
        <v>0</v>
      </c>
    </row>
    <row r="73" spans="1:9" ht="18" customHeight="1">
      <c r="A73" s="83" t="s">
        <v>177</v>
      </c>
      <c r="B73" s="59" t="s">
        <v>121</v>
      </c>
      <c r="C73" s="77"/>
      <c r="D73" s="77"/>
      <c r="E73" s="77"/>
      <c r="F73" s="66"/>
      <c r="G73" s="76">
        <f>SUM(G74+G85+G95+G106)</f>
        <v>998000</v>
      </c>
      <c r="H73" s="76">
        <f>SUM(H74+H85+H95+H106)</f>
        <v>5000</v>
      </c>
      <c r="I73" s="76">
        <f>SUM(I74+I85+I95+I106)</f>
        <v>0</v>
      </c>
    </row>
    <row r="74" spans="1:9" ht="25.5">
      <c r="A74" s="84" t="s">
        <v>178</v>
      </c>
      <c r="B74" s="59" t="s">
        <v>121</v>
      </c>
      <c r="C74" s="77" t="s">
        <v>179</v>
      </c>
      <c r="D74" s="77"/>
      <c r="E74" s="77"/>
      <c r="F74" s="80"/>
      <c r="G74" s="76">
        <f>SUM(G75+G80)</f>
        <v>3000</v>
      </c>
      <c r="H74" s="76">
        <f>SUM(H75+H80)</f>
        <v>0</v>
      </c>
      <c r="I74" s="76">
        <f>SUM(I75+I80)</f>
        <v>0</v>
      </c>
    </row>
    <row r="75" spans="1:9" ht="40.5" customHeight="1">
      <c r="A75" s="53" t="s">
        <v>335</v>
      </c>
      <c r="B75" s="59" t="s">
        <v>121</v>
      </c>
      <c r="C75" s="77" t="s">
        <v>167</v>
      </c>
      <c r="D75" s="59">
        <v>10</v>
      </c>
      <c r="E75" s="190"/>
      <c r="F75" s="80"/>
      <c r="G75" s="76">
        <f aca="true" t="shared" si="7" ref="G75:I78">SUM(G76)</f>
        <v>3000</v>
      </c>
      <c r="H75" s="76">
        <f t="shared" si="7"/>
        <v>0</v>
      </c>
      <c r="I75" s="76">
        <f t="shared" si="7"/>
        <v>0</v>
      </c>
    </row>
    <row r="76" spans="1:9" ht="55.5" customHeight="1">
      <c r="A76" s="53" t="s">
        <v>390</v>
      </c>
      <c r="B76" s="59" t="s">
        <v>121</v>
      </c>
      <c r="C76" s="59" t="s">
        <v>167</v>
      </c>
      <c r="D76" s="59">
        <v>10</v>
      </c>
      <c r="E76" s="77" t="s">
        <v>391</v>
      </c>
      <c r="F76" s="80"/>
      <c r="G76" s="73">
        <f t="shared" si="7"/>
        <v>3000</v>
      </c>
      <c r="H76" s="73">
        <f t="shared" si="7"/>
        <v>0</v>
      </c>
      <c r="I76" s="73">
        <f t="shared" si="7"/>
        <v>0</v>
      </c>
    </row>
    <row r="77" spans="1:9" ht="25.5">
      <c r="A77" s="70" t="s">
        <v>138</v>
      </c>
      <c r="B77" s="54" t="s">
        <v>121</v>
      </c>
      <c r="C77" s="54" t="s">
        <v>167</v>
      </c>
      <c r="D77" s="54">
        <v>10</v>
      </c>
      <c r="E77" s="78" t="s">
        <v>391</v>
      </c>
      <c r="F77" s="65">
        <v>200</v>
      </c>
      <c r="G77" s="73">
        <f t="shared" si="7"/>
        <v>3000</v>
      </c>
      <c r="H77" s="73">
        <f t="shared" si="7"/>
        <v>0</v>
      </c>
      <c r="I77" s="73">
        <f t="shared" si="7"/>
        <v>0</v>
      </c>
    </row>
    <row r="78" spans="1:9" ht="27.75" customHeight="1">
      <c r="A78" s="71" t="s">
        <v>140</v>
      </c>
      <c r="B78" s="54" t="s">
        <v>121</v>
      </c>
      <c r="C78" s="54" t="s">
        <v>167</v>
      </c>
      <c r="D78" s="54">
        <v>10</v>
      </c>
      <c r="E78" s="78" t="s">
        <v>391</v>
      </c>
      <c r="F78" s="65">
        <v>240</v>
      </c>
      <c r="G78" s="73">
        <f t="shared" si="7"/>
        <v>3000</v>
      </c>
      <c r="H78" s="73">
        <f t="shared" si="7"/>
        <v>0</v>
      </c>
      <c r="I78" s="73">
        <f t="shared" si="7"/>
        <v>0</v>
      </c>
    </row>
    <row r="79" spans="1:9" ht="24" customHeight="1">
      <c r="A79" s="64" t="s">
        <v>143</v>
      </c>
      <c r="B79" s="54" t="s">
        <v>121</v>
      </c>
      <c r="C79" s="54" t="s">
        <v>167</v>
      </c>
      <c r="D79" s="54">
        <v>10</v>
      </c>
      <c r="E79" s="78" t="s">
        <v>391</v>
      </c>
      <c r="F79" s="66" t="s">
        <v>165</v>
      </c>
      <c r="G79" s="73">
        <v>3000</v>
      </c>
      <c r="H79" s="73">
        <v>0</v>
      </c>
      <c r="I79" s="73">
        <v>0</v>
      </c>
    </row>
    <row r="80" spans="1:9" ht="22.5" customHeight="1" hidden="1">
      <c r="A80" s="53" t="s">
        <v>180</v>
      </c>
      <c r="B80" s="59" t="s">
        <v>121</v>
      </c>
      <c r="C80" s="59" t="s">
        <v>167</v>
      </c>
      <c r="D80" s="59">
        <v>14</v>
      </c>
      <c r="E80" s="77" t="s">
        <v>181</v>
      </c>
      <c r="F80" s="80"/>
      <c r="G80" s="76">
        <f aca="true" t="shared" si="8" ref="G80:I83">SUM(G81)</f>
        <v>0</v>
      </c>
      <c r="H80" s="76">
        <f t="shared" si="8"/>
        <v>0</v>
      </c>
      <c r="I80" s="76">
        <f t="shared" si="8"/>
        <v>0</v>
      </c>
    </row>
    <row r="81" spans="1:9" ht="51" hidden="1">
      <c r="A81" s="53" t="s">
        <v>320</v>
      </c>
      <c r="B81" s="59" t="s">
        <v>121</v>
      </c>
      <c r="C81" s="59" t="s">
        <v>167</v>
      </c>
      <c r="D81" s="77" t="s">
        <v>182</v>
      </c>
      <c r="E81" s="77" t="s">
        <v>367</v>
      </c>
      <c r="F81" s="66"/>
      <c r="G81" s="73">
        <f t="shared" si="8"/>
        <v>0</v>
      </c>
      <c r="H81" s="73">
        <f t="shared" si="8"/>
        <v>0</v>
      </c>
      <c r="I81" s="73">
        <f t="shared" si="8"/>
        <v>0</v>
      </c>
    </row>
    <row r="82" spans="1:9" ht="25.5" hidden="1">
      <c r="A82" s="70" t="s">
        <v>138</v>
      </c>
      <c r="B82" s="54" t="s">
        <v>121</v>
      </c>
      <c r="C82" s="54" t="s">
        <v>167</v>
      </c>
      <c r="D82" s="78" t="s">
        <v>182</v>
      </c>
      <c r="E82" s="54" t="s">
        <v>367</v>
      </c>
      <c r="F82" s="65">
        <v>200</v>
      </c>
      <c r="G82" s="73">
        <f t="shared" si="8"/>
        <v>0</v>
      </c>
      <c r="H82" s="73">
        <f t="shared" si="8"/>
        <v>0</v>
      </c>
      <c r="I82" s="73">
        <f t="shared" si="8"/>
        <v>0</v>
      </c>
    </row>
    <row r="83" spans="1:9" ht="21.75" customHeight="1" hidden="1">
      <c r="A83" s="71" t="s">
        <v>140</v>
      </c>
      <c r="B83" s="54" t="s">
        <v>121</v>
      </c>
      <c r="C83" s="54" t="s">
        <v>167</v>
      </c>
      <c r="D83" s="78" t="s">
        <v>182</v>
      </c>
      <c r="E83" s="54" t="s">
        <v>367</v>
      </c>
      <c r="F83" s="65">
        <v>240</v>
      </c>
      <c r="G83" s="73">
        <f t="shared" si="8"/>
        <v>0</v>
      </c>
      <c r="H83" s="73">
        <f t="shared" si="8"/>
        <v>0</v>
      </c>
      <c r="I83" s="73">
        <f t="shared" si="8"/>
        <v>0</v>
      </c>
    </row>
    <row r="84" spans="1:9" ht="27" customHeight="1" hidden="1">
      <c r="A84" s="64" t="s">
        <v>143</v>
      </c>
      <c r="B84" s="59" t="s">
        <v>121</v>
      </c>
      <c r="C84" s="54" t="s">
        <v>167</v>
      </c>
      <c r="D84" s="78" t="s">
        <v>182</v>
      </c>
      <c r="E84" s="54" t="s">
        <v>367</v>
      </c>
      <c r="F84" s="65">
        <v>244</v>
      </c>
      <c r="G84" s="73">
        <v>0</v>
      </c>
      <c r="H84" s="73">
        <v>0</v>
      </c>
      <c r="I84" s="73">
        <v>0</v>
      </c>
    </row>
    <row r="85" spans="1:9" ht="11.25" customHeight="1">
      <c r="A85" s="53" t="s">
        <v>183</v>
      </c>
      <c r="B85" s="59" t="s">
        <v>121</v>
      </c>
      <c r="C85" s="59" t="s">
        <v>136</v>
      </c>
      <c r="D85" s="77"/>
      <c r="E85" s="54"/>
      <c r="F85" s="65"/>
      <c r="G85" s="73">
        <f>SUM(G86)</f>
        <v>990000</v>
      </c>
      <c r="H85" s="73">
        <f>SUM(H86)</f>
        <v>0</v>
      </c>
      <c r="I85" s="73">
        <f>SUM(I86)</f>
        <v>0</v>
      </c>
    </row>
    <row r="86" spans="1:9" ht="12.75" customHeight="1">
      <c r="A86" s="86" t="s">
        <v>184</v>
      </c>
      <c r="B86" s="59" t="s">
        <v>121</v>
      </c>
      <c r="C86" s="59" t="s">
        <v>136</v>
      </c>
      <c r="D86" s="77" t="s">
        <v>185</v>
      </c>
      <c r="E86" s="77" t="s">
        <v>291</v>
      </c>
      <c r="F86" s="65"/>
      <c r="G86" s="73">
        <f>SUM(G87+G91)</f>
        <v>990000</v>
      </c>
      <c r="H86" s="73">
        <f>SUM(H87+H91)</f>
        <v>0</v>
      </c>
      <c r="I86" s="73">
        <f>SUM(I87+I91)</f>
        <v>0</v>
      </c>
    </row>
    <row r="87" spans="1:9" ht="24.75" customHeight="1">
      <c r="A87" s="86" t="s">
        <v>387</v>
      </c>
      <c r="B87" s="54" t="s">
        <v>121</v>
      </c>
      <c r="C87" s="59" t="s">
        <v>136</v>
      </c>
      <c r="D87" s="77" t="s">
        <v>185</v>
      </c>
      <c r="E87" s="77" t="s">
        <v>368</v>
      </c>
      <c r="F87" s="65"/>
      <c r="G87" s="73">
        <f aca="true" t="shared" si="9" ref="G87:I89">SUM(G88)</f>
        <v>990000</v>
      </c>
      <c r="H87" s="73">
        <f t="shared" si="9"/>
        <v>0</v>
      </c>
      <c r="I87" s="73">
        <f t="shared" si="9"/>
        <v>0</v>
      </c>
    </row>
    <row r="88" spans="1:9" ht="25.5" customHeight="1">
      <c r="A88" s="75" t="s">
        <v>138</v>
      </c>
      <c r="B88" s="54" t="s">
        <v>121</v>
      </c>
      <c r="C88" s="54" t="s">
        <v>136</v>
      </c>
      <c r="D88" s="78" t="s">
        <v>185</v>
      </c>
      <c r="E88" s="78" t="s">
        <v>368</v>
      </c>
      <c r="F88" s="65">
        <v>200</v>
      </c>
      <c r="G88" s="73">
        <f t="shared" si="9"/>
        <v>990000</v>
      </c>
      <c r="H88" s="73">
        <f t="shared" si="9"/>
        <v>0</v>
      </c>
      <c r="I88" s="73">
        <f t="shared" si="9"/>
        <v>0</v>
      </c>
    </row>
    <row r="89" spans="1:9" ht="29.25" customHeight="1">
      <c r="A89" s="71" t="s">
        <v>140</v>
      </c>
      <c r="B89" s="54" t="s">
        <v>121</v>
      </c>
      <c r="C89" s="54" t="s">
        <v>136</v>
      </c>
      <c r="D89" s="78" t="s">
        <v>185</v>
      </c>
      <c r="E89" s="78" t="s">
        <v>368</v>
      </c>
      <c r="F89" s="65">
        <v>240</v>
      </c>
      <c r="G89" s="73">
        <f t="shared" si="9"/>
        <v>990000</v>
      </c>
      <c r="H89" s="73">
        <f t="shared" si="9"/>
        <v>0</v>
      </c>
      <c r="I89" s="73">
        <f t="shared" si="9"/>
        <v>0</v>
      </c>
    </row>
    <row r="90" spans="1:9" ht="23.25" customHeight="1">
      <c r="A90" s="81" t="s">
        <v>143</v>
      </c>
      <c r="B90" s="54" t="s">
        <v>121</v>
      </c>
      <c r="C90" s="59" t="s">
        <v>136</v>
      </c>
      <c r="D90" s="78" t="s">
        <v>185</v>
      </c>
      <c r="E90" s="78" t="s">
        <v>368</v>
      </c>
      <c r="F90" s="65">
        <v>244</v>
      </c>
      <c r="G90" s="73">
        <v>990000</v>
      </c>
      <c r="H90" s="73">
        <v>0</v>
      </c>
      <c r="I90" s="73">
        <v>0</v>
      </c>
    </row>
    <row r="91" spans="1:9" ht="24" customHeight="1" hidden="1">
      <c r="A91" s="86" t="s">
        <v>187</v>
      </c>
      <c r="B91" s="54" t="s">
        <v>121</v>
      </c>
      <c r="C91" s="59" t="s">
        <v>136</v>
      </c>
      <c r="D91" s="77" t="s">
        <v>185</v>
      </c>
      <c r="E91" s="77" t="s">
        <v>181</v>
      </c>
      <c r="F91" s="65"/>
      <c r="G91" s="73">
        <f aca="true" t="shared" si="10" ref="G91:I93">SUM(G92)</f>
        <v>0</v>
      </c>
      <c r="H91" s="73">
        <f t="shared" si="10"/>
        <v>0</v>
      </c>
      <c r="I91" s="73">
        <f t="shared" si="10"/>
        <v>0</v>
      </c>
    </row>
    <row r="92" spans="1:9" ht="25.5" hidden="1">
      <c r="A92" s="75" t="s">
        <v>138</v>
      </c>
      <c r="B92" s="54" t="s">
        <v>121</v>
      </c>
      <c r="C92" s="54" t="s">
        <v>136</v>
      </c>
      <c r="D92" s="78" t="s">
        <v>185</v>
      </c>
      <c r="E92" s="54" t="s">
        <v>292</v>
      </c>
      <c r="F92" s="65">
        <v>200</v>
      </c>
      <c r="G92" s="73">
        <f t="shared" si="10"/>
        <v>0</v>
      </c>
      <c r="H92" s="73">
        <f t="shared" si="10"/>
        <v>0</v>
      </c>
      <c r="I92" s="73">
        <f t="shared" si="10"/>
        <v>0</v>
      </c>
    </row>
    <row r="93" spans="1:9" ht="12.75" customHeight="1" hidden="1">
      <c r="A93" s="71" t="s">
        <v>140</v>
      </c>
      <c r="B93" s="54" t="s">
        <v>121</v>
      </c>
      <c r="C93" s="54" t="s">
        <v>136</v>
      </c>
      <c r="D93" s="78" t="s">
        <v>185</v>
      </c>
      <c r="E93" s="54" t="s">
        <v>292</v>
      </c>
      <c r="F93" s="65">
        <v>240</v>
      </c>
      <c r="G93" s="73">
        <f t="shared" si="10"/>
        <v>0</v>
      </c>
      <c r="H93" s="73">
        <f t="shared" si="10"/>
        <v>0</v>
      </c>
      <c r="I93" s="73">
        <f t="shared" si="10"/>
        <v>0</v>
      </c>
    </row>
    <row r="94" spans="1:9" ht="30" customHeight="1" hidden="1">
      <c r="A94" s="81" t="s">
        <v>143</v>
      </c>
      <c r="B94" s="54" t="s">
        <v>121</v>
      </c>
      <c r="C94" s="54" t="s">
        <v>136</v>
      </c>
      <c r="D94" s="78" t="s">
        <v>185</v>
      </c>
      <c r="E94" s="54" t="s">
        <v>292</v>
      </c>
      <c r="F94" s="65">
        <v>244</v>
      </c>
      <c r="G94" s="73">
        <v>0</v>
      </c>
      <c r="H94" s="73">
        <v>0</v>
      </c>
      <c r="I94" s="73">
        <v>0</v>
      </c>
    </row>
    <row r="95" spans="1:9" ht="12.75" hidden="1">
      <c r="A95" s="53" t="s">
        <v>188</v>
      </c>
      <c r="B95" s="59" t="s">
        <v>121</v>
      </c>
      <c r="C95" s="59" t="s">
        <v>189</v>
      </c>
      <c r="D95" s="77"/>
      <c r="E95" s="54"/>
      <c r="F95" s="65"/>
      <c r="G95" s="73">
        <f>SUM(G96+G101)</f>
        <v>0</v>
      </c>
      <c r="H95" s="73">
        <f>SUM(H96+H101)</f>
        <v>0</v>
      </c>
      <c r="I95" s="73">
        <f>SUM(I96+I101)</f>
        <v>0</v>
      </c>
    </row>
    <row r="96" spans="1:9" ht="12.75" hidden="1">
      <c r="A96" s="87" t="s">
        <v>190</v>
      </c>
      <c r="B96" s="59" t="s">
        <v>121</v>
      </c>
      <c r="C96" s="59" t="s">
        <v>189</v>
      </c>
      <c r="D96" s="88" t="s">
        <v>191</v>
      </c>
      <c r="E96" s="77" t="s">
        <v>186</v>
      </c>
      <c r="F96" s="65"/>
      <c r="G96" s="73">
        <f aca="true" t="shared" si="11" ref="G96:I99">SUM(G97)</f>
        <v>0</v>
      </c>
      <c r="H96" s="73">
        <f t="shared" si="11"/>
        <v>0</v>
      </c>
      <c r="I96" s="73">
        <f t="shared" si="11"/>
        <v>0</v>
      </c>
    </row>
    <row r="97" spans="1:11" ht="38.25" hidden="1">
      <c r="A97" s="86" t="s">
        <v>192</v>
      </c>
      <c r="B97" s="59" t="s">
        <v>121</v>
      </c>
      <c r="C97" s="59" t="s">
        <v>189</v>
      </c>
      <c r="D97" s="88" t="s">
        <v>191</v>
      </c>
      <c r="E97" s="78" t="s">
        <v>369</v>
      </c>
      <c r="F97" s="65"/>
      <c r="G97" s="73">
        <f t="shared" si="11"/>
        <v>0</v>
      </c>
      <c r="H97" s="73">
        <f t="shared" si="11"/>
        <v>0</v>
      </c>
      <c r="I97" s="73">
        <f t="shared" si="11"/>
        <v>0</v>
      </c>
      <c r="K97" s="47" t="s">
        <v>111</v>
      </c>
    </row>
    <row r="98" spans="1:9" ht="25.5" hidden="1">
      <c r="A98" s="75" t="s">
        <v>138</v>
      </c>
      <c r="B98" s="54" t="s">
        <v>121</v>
      </c>
      <c r="C98" s="54" t="s">
        <v>189</v>
      </c>
      <c r="D98" s="89" t="s">
        <v>191</v>
      </c>
      <c r="E98" s="78" t="s">
        <v>369</v>
      </c>
      <c r="F98" s="65">
        <v>200</v>
      </c>
      <c r="G98" s="73">
        <f t="shared" si="11"/>
        <v>0</v>
      </c>
      <c r="H98" s="73">
        <f t="shared" si="11"/>
        <v>0</v>
      </c>
      <c r="I98" s="73">
        <f t="shared" si="11"/>
        <v>0</v>
      </c>
    </row>
    <row r="99" spans="1:9" ht="27.75" customHeight="1" hidden="1">
      <c r="A99" s="71" t="s">
        <v>140</v>
      </c>
      <c r="B99" s="54" t="s">
        <v>121</v>
      </c>
      <c r="C99" s="54" t="s">
        <v>189</v>
      </c>
      <c r="D99" s="89" t="s">
        <v>191</v>
      </c>
      <c r="E99" s="78" t="s">
        <v>369</v>
      </c>
      <c r="F99" s="65">
        <v>240</v>
      </c>
      <c r="G99" s="73">
        <f t="shared" si="11"/>
        <v>0</v>
      </c>
      <c r="H99" s="73">
        <f t="shared" si="11"/>
        <v>0</v>
      </c>
      <c r="I99" s="73">
        <f t="shared" si="11"/>
        <v>0</v>
      </c>
    </row>
    <row r="100" spans="1:9" ht="27" customHeight="1" hidden="1">
      <c r="A100" s="81" t="s">
        <v>143</v>
      </c>
      <c r="B100" s="54" t="s">
        <v>121</v>
      </c>
      <c r="C100" s="54" t="s">
        <v>189</v>
      </c>
      <c r="D100" s="89" t="s">
        <v>191</v>
      </c>
      <c r="E100" s="78" t="s">
        <v>369</v>
      </c>
      <c r="F100" s="65">
        <v>244</v>
      </c>
      <c r="G100" s="73">
        <v>0</v>
      </c>
      <c r="H100" s="73">
        <v>0</v>
      </c>
      <c r="I100" s="73">
        <v>0</v>
      </c>
    </row>
    <row r="101" spans="1:9" ht="12.75" hidden="1">
      <c r="A101" s="53" t="s">
        <v>193</v>
      </c>
      <c r="B101" s="59" t="s">
        <v>121</v>
      </c>
      <c r="C101" s="59" t="s">
        <v>189</v>
      </c>
      <c r="D101" s="88" t="s">
        <v>179</v>
      </c>
      <c r="E101" s="77" t="s">
        <v>291</v>
      </c>
      <c r="F101" s="60"/>
      <c r="G101" s="76">
        <f>SUM(G102)</f>
        <v>0</v>
      </c>
      <c r="H101" s="76">
        <f>SUM(H102)</f>
        <v>0</v>
      </c>
      <c r="I101" s="76">
        <f>SUM(I102)</f>
        <v>0</v>
      </c>
    </row>
    <row r="102" spans="1:9" ht="38.25" hidden="1">
      <c r="A102" s="86" t="s">
        <v>321</v>
      </c>
      <c r="B102" s="59" t="s">
        <v>121</v>
      </c>
      <c r="C102" s="59" t="s">
        <v>189</v>
      </c>
      <c r="D102" s="88" t="s">
        <v>179</v>
      </c>
      <c r="E102" s="77" t="s">
        <v>370</v>
      </c>
      <c r="F102" s="60"/>
      <c r="G102" s="76">
        <f aca="true" t="shared" si="12" ref="G102:I104">SUM(G103)</f>
        <v>0</v>
      </c>
      <c r="H102" s="76">
        <f t="shared" si="12"/>
        <v>0</v>
      </c>
      <c r="I102" s="76">
        <f t="shared" si="12"/>
        <v>0</v>
      </c>
    </row>
    <row r="103" spans="1:9" ht="25.5" hidden="1">
      <c r="A103" s="75" t="s">
        <v>138</v>
      </c>
      <c r="B103" s="54" t="s">
        <v>121</v>
      </c>
      <c r="C103" s="54" t="s">
        <v>189</v>
      </c>
      <c r="D103" s="89" t="s">
        <v>179</v>
      </c>
      <c r="E103" s="78" t="s">
        <v>370</v>
      </c>
      <c r="F103" s="65">
        <v>200</v>
      </c>
      <c r="G103" s="73">
        <f t="shared" si="12"/>
        <v>0</v>
      </c>
      <c r="H103" s="73">
        <f t="shared" si="12"/>
        <v>0</v>
      </c>
      <c r="I103" s="73">
        <f t="shared" si="12"/>
        <v>0</v>
      </c>
    </row>
    <row r="104" spans="1:9" ht="28.5" customHeight="1" hidden="1">
      <c r="A104" s="71" t="s">
        <v>140</v>
      </c>
      <c r="B104" s="54" t="s">
        <v>121</v>
      </c>
      <c r="C104" s="54" t="s">
        <v>189</v>
      </c>
      <c r="D104" s="89" t="s">
        <v>179</v>
      </c>
      <c r="E104" s="78" t="s">
        <v>370</v>
      </c>
      <c r="F104" s="65">
        <v>240</v>
      </c>
      <c r="G104" s="73">
        <f t="shared" si="12"/>
        <v>0</v>
      </c>
      <c r="H104" s="73">
        <f t="shared" si="12"/>
        <v>0</v>
      </c>
      <c r="I104" s="73">
        <f t="shared" si="12"/>
        <v>0</v>
      </c>
    </row>
    <row r="105" spans="1:9" ht="23.25" customHeight="1" hidden="1">
      <c r="A105" s="81" t="s">
        <v>143</v>
      </c>
      <c r="B105" s="54" t="s">
        <v>121</v>
      </c>
      <c r="C105" s="54" t="s">
        <v>189</v>
      </c>
      <c r="D105" s="89" t="s">
        <v>179</v>
      </c>
      <c r="E105" s="78" t="s">
        <v>370</v>
      </c>
      <c r="F105" s="65">
        <v>244</v>
      </c>
      <c r="G105" s="73">
        <v>0</v>
      </c>
      <c r="H105" s="73">
        <v>0</v>
      </c>
      <c r="I105" s="73">
        <v>0</v>
      </c>
    </row>
    <row r="106" spans="1:9" ht="36" customHeight="1">
      <c r="A106" s="86" t="s">
        <v>371</v>
      </c>
      <c r="B106" s="59" t="s">
        <v>121</v>
      </c>
      <c r="C106" s="59" t="s">
        <v>189</v>
      </c>
      <c r="D106" s="88" t="s">
        <v>179</v>
      </c>
      <c r="E106" s="77" t="s">
        <v>372</v>
      </c>
      <c r="F106" s="60"/>
      <c r="G106" s="76">
        <f>SUM(G107)</f>
        <v>5000</v>
      </c>
      <c r="H106" s="76">
        <f aca="true" t="shared" si="13" ref="H106:I108">SUM(H107)</f>
        <v>5000</v>
      </c>
      <c r="I106" s="76">
        <f t="shared" si="13"/>
        <v>0</v>
      </c>
    </row>
    <row r="107" spans="1:9" ht="23.25" customHeight="1">
      <c r="A107" s="75" t="s">
        <v>138</v>
      </c>
      <c r="B107" s="54" t="s">
        <v>121</v>
      </c>
      <c r="C107" s="54" t="s">
        <v>189</v>
      </c>
      <c r="D107" s="89" t="s">
        <v>179</v>
      </c>
      <c r="E107" s="78" t="s">
        <v>372</v>
      </c>
      <c r="F107" s="65">
        <v>200</v>
      </c>
      <c r="G107" s="73">
        <f>SUM(G108)</f>
        <v>5000</v>
      </c>
      <c r="H107" s="73">
        <f t="shared" si="13"/>
        <v>5000</v>
      </c>
      <c r="I107" s="73">
        <f t="shared" si="13"/>
        <v>0</v>
      </c>
    </row>
    <row r="108" spans="1:9" ht="23.25" customHeight="1">
      <c r="A108" s="71" t="s">
        <v>140</v>
      </c>
      <c r="B108" s="54" t="s">
        <v>121</v>
      </c>
      <c r="C108" s="54" t="s">
        <v>189</v>
      </c>
      <c r="D108" s="89" t="s">
        <v>179</v>
      </c>
      <c r="E108" s="78" t="s">
        <v>372</v>
      </c>
      <c r="F108" s="65">
        <v>240</v>
      </c>
      <c r="G108" s="73">
        <f>SUM(G109)</f>
        <v>5000</v>
      </c>
      <c r="H108" s="73">
        <f t="shared" si="13"/>
        <v>5000</v>
      </c>
      <c r="I108" s="73">
        <f t="shared" si="13"/>
        <v>0</v>
      </c>
    </row>
    <row r="109" spans="1:9" ht="23.25" customHeight="1">
      <c r="A109" s="81" t="s">
        <v>143</v>
      </c>
      <c r="B109" s="54" t="s">
        <v>121</v>
      </c>
      <c r="C109" s="54" t="s">
        <v>189</v>
      </c>
      <c r="D109" s="89" t="s">
        <v>179</v>
      </c>
      <c r="E109" s="78" t="s">
        <v>372</v>
      </c>
      <c r="F109" s="65">
        <v>244</v>
      </c>
      <c r="G109" s="73">
        <v>5000</v>
      </c>
      <c r="H109" s="73">
        <v>5000</v>
      </c>
      <c r="I109" s="73">
        <v>0</v>
      </c>
    </row>
    <row r="110" spans="1:9" ht="27" customHeight="1" hidden="1">
      <c r="A110" s="177" t="s">
        <v>178</v>
      </c>
      <c r="B110" s="59" t="s">
        <v>121</v>
      </c>
      <c r="C110" s="59" t="s">
        <v>179</v>
      </c>
      <c r="D110" s="88"/>
      <c r="E110" s="77"/>
      <c r="F110" s="60"/>
      <c r="G110" s="76">
        <f>SUM(G111)</f>
        <v>0</v>
      </c>
      <c r="H110" s="76">
        <f>SUM(H111)</f>
        <v>0</v>
      </c>
      <c r="I110" s="76">
        <f>SUM(I111)</f>
        <v>0</v>
      </c>
    </row>
    <row r="111" spans="1:9" ht="37.5" customHeight="1" hidden="1">
      <c r="A111" s="177" t="s">
        <v>335</v>
      </c>
      <c r="B111" s="59" t="s">
        <v>121</v>
      </c>
      <c r="C111" s="59" t="s">
        <v>167</v>
      </c>
      <c r="D111" s="88">
        <v>10</v>
      </c>
      <c r="E111" s="77" t="s">
        <v>337</v>
      </c>
      <c r="F111" s="60"/>
      <c r="G111" s="76">
        <f>SUM(G112)</f>
        <v>0</v>
      </c>
      <c r="H111" s="76">
        <f aca="true" t="shared" si="14" ref="H111:I114">SUM(H112)</f>
        <v>0</v>
      </c>
      <c r="I111" s="76">
        <f t="shared" si="14"/>
        <v>0</v>
      </c>
    </row>
    <row r="112" spans="1:9" ht="14.25" customHeight="1" hidden="1">
      <c r="A112" s="177" t="s">
        <v>336</v>
      </c>
      <c r="B112" s="59" t="s">
        <v>121</v>
      </c>
      <c r="C112" s="59" t="s">
        <v>167</v>
      </c>
      <c r="D112" s="88">
        <v>10</v>
      </c>
      <c r="E112" s="77" t="s">
        <v>337</v>
      </c>
      <c r="F112" s="60"/>
      <c r="G112" s="76">
        <f>SUM(G113)</f>
        <v>0</v>
      </c>
      <c r="H112" s="76">
        <f t="shared" si="14"/>
        <v>0</v>
      </c>
      <c r="I112" s="76">
        <f t="shared" si="14"/>
        <v>0</v>
      </c>
    </row>
    <row r="113" spans="1:9" ht="23.25" customHeight="1" hidden="1">
      <c r="A113" s="81" t="s">
        <v>138</v>
      </c>
      <c r="B113" s="54" t="s">
        <v>121</v>
      </c>
      <c r="C113" s="54" t="s">
        <v>167</v>
      </c>
      <c r="D113" s="89">
        <v>10</v>
      </c>
      <c r="E113" s="78" t="s">
        <v>337</v>
      </c>
      <c r="F113" s="65" t="s">
        <v>163</v>
      </c>
      <c r="G113" s="73">
        <f>SUM(G114)</f>
        <v>0</v>
      </c>
      <c r="H113" s="73">
        <f t="shared" si="14"/>
        <v>0</v>
      </c>
      <c r="I113" s="73">
        <f t="shared" si="14"/>
        <v>0</v>
      </c>
    </row>
    <row r="114" spans="1:9" ht="23.25" customHeight="1" hidden="1">
      <c r="A114" s="81" t="s">
        <v>140</v>
      </c>
      <c r="B114" s="54" t="s">
        <v>121</v>
      </c>
      <c r="C114" s="54" t="s">
        <v>167</v>
      </c>
      <c r="D114" s="89">
        <v>10</v>
      </c>
      <c r="E114" s="78" t="s">
        <v>337</v>
      </c>
      <c r="F114" s="65" t="s">
        <v>164</v>
      </c>
      <c r="G114" s="73">
        <f>SUM(G115)</f>
        <v>0</v>
      </c>
      <c r="H114" s="73">
        <f t="shared" si="14"/>
        <v>0</v>
      </c>
      <c r="I114" s="73">
        <f t="shared" si="14"/>
        <v>0</v>
      </c>
    </row>
    <row r="115" spans="1:9" ht="23.25" customHeight="1" hidden="1">
      <c r="A115" s="81" t="s">
        <v>143</v>
      </c>
      <c r="B115" s="54" t="s">
        <v>121</v>
      </c>
      <c r="C115" s="54" t="s">
        <v>167</v>
      </c>
      <c r="D115" s="89">
        <v>10</v>
      </c>
      <c r="E115" s="78" t="s">
        <v>337</v>
      </c>
      <c r="F115" s="65" t="s">
        <v>165</v>
      </c>
      <c r="G115" s="73">
        <v>0</v>
      </c>
      <c r="H115" s="73">
        <v>0</v>
      </c>
      <c r="I115" s="73">
        <v>0</v>
      </c>
    </row>
    <row r="116" spans="1:9" ht="12.75">
      <c r="A116" s="53" t="s">
        <v>183</v>
      </c>
      <c r="B116" s="59" t="s">
        <v>121</v>
      </c>
      <c r="C116" s="59" t="s">
        <v>136</v>
      </c>
      <c r="D116" s="77"/>
      <c r="E116" s="59"/>
      <c r="F116" s="62"/>
      <c r="G116" s="76">
        <f>SUM(G117+G123+G127)</f>
        <v>3802982.55</v>
      </c>
      <c r="H116" s="76">
        <f>SUM(H117+H123)</f>
        <v>2004900</v>
      </c>
      <c r="I116" s="76">
        <f>SUM(I117+I123)</f>
        <v>2074500</v>
      </c>
    </row>
    <row r="117" spans="1:9" ht="10.5" customHeight="1">
      <c r="A117" s="86" t="s">
        <v>184</v>
      </c>
      <c r="B117" s="59" t="s">
        <v>121</v>
      </c>
      <c r="C117" s="59" t="s">
        <v>136</v>
      </c>
      <c r="D117" s="77" t="s">
        <v>185</v>
      </c>
      <c r="E117" s="59" t="s">
        <v>374</v>
      </c>
      <c r="F117" s="80"/>
      <c r="G117" s="76">
        <f aca="true" t="shared" si="15" ref="G117:I118">SUM(G118)</f>
        <v>3771982.55</v>
      </c>
      <c r="H117" s="76">
        <f t="shared" si="15"/>
        <v>2004900</v>
      </c>
      <c r="I117" s="76">
        <f t="shared" si="15"/>
        <v>2074500</v>
      </c>
    </row>
    <row r="118" spans="1:9" ht="12.75">
      <c r="A118" s="90" t="s">
        <v>195</v>
      </c>
      <c r="B118" s="54" t="s">
        <v>121</v>
      </c>
      <c r="C118" s="54" t="s">
        <v>136</v>
      </c>
      <c r="D118" s="78" t="s">
        <v>185</v>
      </c>
      <c r="E118" s="54" t="s">
        <v>374</v>
      </c>
      <c r="F118" s="66"/>
      <c r="G118" s="73">
        <f t="shared" si="15"/>
        <v>3771982.55</v>
      </c>
      <c r="H118" s="73">
        <f t="shared" si="15"/>
        <v>2004900</v>
      </c>
      <c r="I118" s="73">
        <f t="shared" si="15"/>
        <v>2074500</v>
      </c>
    </row>
    <row r="119" spans="1:9" ht="12.75">
      <c r="A119" s="90" t="s">
        <v>196</v>
      </c>
      <c r="B119" s="54" t="s">
        <v>121</v>
      </c>
      <c r="C119" s="54" t="s">
        <v>136</v>
      </c>
      <c r="D119" s="78" t="s">
        <v>185</v>
      </c>
      <c r="E119" s="54" t="s">
        <v>373</v>
      </c>
      <c r="F119" s="66"/>
      <c r="G119" s="73">
        <f>SUM(G120)</f>
        <v>3771982.55</v>
      </c>
      <c r="H119" s="73">
        <f>SUM(H120)</f>
        <v>2004900</v>
      </c>
      <c r="I119" s="73">
        <f>SUM(I120)</f>
        <v>2074500</v>
      </c>
    </row>
    <row r="120" spans="1:9" ht="22.5" customHeight="1">
      <c r="A120" s="75" t="s">
        <v>138</v>
      </c>
      <c r="B120" s="54" t="s">
        <v>121</v>
      </c>
      <c r="C120" s="54" t="s">
        <v>136</v>
      </c>
      <c r="D120" s="78" t="s">
        <v>185</v>
      </c>
      <c r="E120" s="54" t="s">
        <v>373</v>
      </c>
      <c r="F120" s="66" t="s">
        <v>163</v>
      </c>
      <c r="G120" s="73">
        <f aca="true" t="shared" si="16" ref="G120:I121">SUM(G121)</f>
        <v>3771982.55</v>
      </c>
      <c r="H120" s="73">
        <f t="shared" si="16"/>
        <v>2004900</v>
      </c>
      <c r="I120" s="73">
        <f t="shared" si="16"/>
        <v>2074500</v>
      </c>
    </row>
    <row r="121" spans="1:9" ht="29.25" customHeight="1">
      <c r="A121" s="71" t="s">
        <v>140</v>
      </c>
      <c r="B121" s="54" t="s">
        <v>121</v>
      </c>
      <c r="C121" s="54" t="s">
        <v>136</v>
      </c>
      <c r="D121" s="78" t="s">
        <v>185</v>
      </c>
      <c r="E121" s="54" t="s">
        <v>373</v>
      </c>
      <c r="F121" s="66" t="s">
        <v>164</v>
      </c>
      <c r="G121" s="73">
        <f t="shared" si="16"/>
        <v>3771982.55</v>
      </c>
      <c r="H121" s="73">
        <f t="shared" si="16"/>
        <v>2004900</v>
      </c>
      <c r="I121" s="73">
        <f t="shared" si="16"/>
        <v>2074500</v>
      </c>
    </row>
    <row r="122" spans="1:9" ht="28.5" customHeight="1">
      <c r="A122" s="167" t="s">
        <v>143</v>
      </c>
      <c r="B122" s="168" t="s">
        <v>121</v>
      </c>
      <c r="C122" s="168" t="s">
        <v>136</v>
      </c>
      <c r="D122" s="169" t="s">
        <v>185</v>
      </c>
      <c r="E122" s="168" t="s">
        <v>373</v>
      </c>
      <c r="F122" s="171" t="s">
        <v>165</v>
      </c>
      <c r="G122" s="165">
        <f>1945700+1826282.55</f>
        <v>3771982.55</v>
      </c>
      <c r="H122" s="165">
        <v>2004900</v>
      </c>
      <c r="I122" s="165">
        <v>2074500</v>
      </c>
    </row>
    <row r="123" spans="1:9" ht="28.5" customHeight="1">
      <c r="A123" s="91" t="s">
        <v>418</v>
      </c>
      <c r="B123" s="60" t="s">
        <v>121</v>
      </c>
      <c r="C123" s="59" t="s">
        <v>136</v>
      </c>
      <c r="D123" s="77" t="s">
        <v>197</v>
      </c>
      <c r="E123" s="59" t="s">
        <v>419</v>
      </c>
      <c r="F123" s="62"/>
      <c r="G123" s="76">
        <f>SUM(G124)</f>
        <v>31000</v>
      </c>
      <c r="H123" s="76">
        <v>0</v>
      </c>
      <c r="I123" s="76">
        <v>0</v>
      </c>
    </row>
    <row r="124" spans="1:9" ht="33" customHeight="1">
      <c r="A124" s="93" t="s">
        <v>138</v>
      </c>
      <c r="B124" s="54" t="s">
        <v>121</v>
      </c>
      <c r="C124" s="54" t="s">
        <v>136</v>
      </c>
      <c r="D124" s="78" t="s">
        <v>197</v>
      </c>
      <c r="E124" s="54" t="s">
        <v>419</v>
      </c>
      <c r="F124" s="102" t="s">
        <v>163</v>
      </c>
      <c r="G124" s="73">
        <f>SUM(G125)</f>
        <v>31000</v>
      </c>
      <c r="H124" s="73">
        <v>0</v>
      </c>
      <c r="I124" s="73">
        <v>0</v>
      </c>
    </row>
    <row r="125" spans="1:9" ht="38.25">
      <c r="A125" s="71" t="s">
        <v>140</v>
      </c>
      <c r="B125" s="54" t="s">
        <v>121</v>
      </c>
      <c r="C125" s="54" t="s">
        <v>136</v>
      </c>
      <c r="D125" s="78" t="s">
        <v>197</v>
      </c>
      <c r="E125" s="54" t="s">
        <v>419</v>
      </c>
      <c r="F125" s="102" t="s">
        <v>164</v>
      </c>
      <c r="G125" s="73">
        <f>SUM(G126)</f>
        <v>31000</v>
      </c>
      <c r="H125" s="73">
        <v>0</v>
      </c>
      <c r="I125" s="73">
        <v>0</v>
      </c>
    </row>
    <row r="126" spans="1:9" ht="29.25" customHeight="1">
      <c r="A126" s="64" t="s">
        <v>143</v>
      </c>
      <c r="B126" s="54" t="s">
        <v>121</v>
      </c>
      <c r="C126" s="54" t="s">
        <v>136</v>
      </c>
      <c r="D126" s="78" t="s">
        <v>197</v>
      </c>
      <c r="E126" s="54" t="s">
        <v>419</v>
      </c>
      <c r="F126" s="65">
        <v>244</v>
      </c>
      <c r="G126" s="73">
        <v>31000</v>
      </c>
      <c r="H126" s="73">
        <v>0</v>
      </c>
      <c r="I126" s="73">
        <v>0</v>
      </c>
    </row>
    <row r="127" spans="1:9" ht="25.5" hidden="1">
      <c r="A127" s="53" t="s">
        <v>199</v>
      </c>
      <c r="B127" s="59" t="s">
        <v>121</v>
      </c>
      <c r="C127" s="59" t="s">
        <v>200</v>
      </c>
      <c r="D127" s="77" t="s">
        <v>197</v>
      </c>
      <c r="E127" s="54" t="s">
        <v>198</v>
      </c>
      <c r="F127" s="80"/>
      <c r="G127" s="76">
        <f aca="true" t="shared" si="17" ref="G127:I129">SUM(G128)</f>
        <v>0</v>
      </c>
      <c r="H127" s="76">
        <f t="shared" si="17"/>
        <v>0</v>
      </c>
      <c r="I127" s="76">
        <f t="shared" si="17"/>
        <v>0</v>
      </c>
    </row>
    <row r="128" spans="1:9" ht="25.5" hidden="1">
      <c r="A128" s="93" t="s">
        <v>138</v>
      </c>
      <c r="B128" s="54" t="s">
        <v>121</v>
      </c>
      <c r="C128" s="59" t="s">
        <v>201</v>
      </c>
      <c r="D128" s="78" t="s">
        <v>197</v>
      </c>
      <c r="E128" s="54" t="s">
        <v>198</v>
      </c>
      <c r="F128" s="66" t="s">
        <v>139</v>
      </c>
      <c r="G128" s="73">
        <f t="shared" si="17"/>
        <v>0</v>
      </c>
      <c r="H128" s="73">
        <f t="shared" si="17"/>
        <v>0</v>
      </c>
      <c r="I128" s="73">
        <f t="shared" si="17"/>
        <v>0</v>
      </c>
    </row>
    <row r="129" spans="1:9" ht="38.25" hidden="1">
      <c r="A129" s="71" t="s">
        <v>140</v>
      </c>
      <c r="B129" s="54" t="s">
        <v>121</v>
      </c>
      <c r="C129" s="59" t="s">
        <v>202</v>
      </c>
      <c r="D129" s="78" t="s">
        <v>197</v>
      </c>
      <c r="E129" s="54" t="s">
        <v>198</v>
      </c>
      <c r="F129" s="66" t="s">
        <v>141</v>
      </c>
      <c r="G129" s="73">
        <f t="shared" si="17"/>
        <v>0</v>
      </c>
      <c r="H129" s="73">
        <f t="shared" si="17"/>
        <v>0</v>
      </c>
      <c r="I129" s="73">
        <f t="shared" si="17"/>
        <v>0</v>
      </c>
    </row>
    <row r="130" spans="1:9" ht="25.5" customHeight="1" hidden="1">
      <c r="A130" s="64" t="s">
        <v>143</v>
      </c>
      <c r="B130" s="54" t="s">
        <v>121</v>
      </c>
      <c r="C130" s="59" t="s">
        <v>203</v>
      </c>
      <c r="D130" s="78" t="s">
        <v>197</v>
      </c>
      <c r="E130" s="54" t="s">
        <v>198</v>
      </c>
      <c r="F130" s="66" t="s">
        <v>165</v>
      </c>
      <c r="G130" s="73">
        <v>0</v>
      </c>
      <c r="H130" s="73">
        <v>0</v>
      </c>
      <c r="I130" s="73">
        <v>0</v>
      </c>
    </row>
    <row r="131" spans="1:9" ht="87" customHeight="1" hidden="1">
      <c r="A131" s="53" t="s">
        <v>188</v>
      </c>
      <c r="B131" s="54" t="s">
        <v>121</v>
      </c>
      <c r="C131" s="59" t="s">
        <v>204</v>
      </c>
      <c r="D131" s="88" t="s">
        <v>158</v>
      </c>
      <c r="E131" s="59" t="s">
        <v>194</v>
      </c>
      <c r="F131" s="60" t="s">
        <v>205</v>
      </c>
      <c r="G131" s="94">
        <v>0</v>
      </c>
      <c r="H131" s="94">
        <v>0</v>
      </c>
      <c r="I131" s="94">
        <v>0</v>
      </c>
    </row>
    <row r="132" spans="1:9" ht="87" customHeight="1" hidden="1">
      <c r="A132" s="87" t="s">
        <v>190</v>
      </c>
      <c r="B132" s="59" t="s">
        <v>121</v>
      </c>
      <c r="C132" s="59" t="s">
        <v>206</v>
      </c>
      <c r="D132" s="88" t="s">
        <v>191</v>
      </c>
      <c r="E132" s="59" t="s">
        <v>207</v>
      </c>
      <c r="F132" s="95" t="s">
        <v>208</v>
      </c>
      <c r="G132" s="94" t="s">
        <v>208</v>
      </c>
      <c r="H132" s="94" t="s">
        <v>208</v>
      </c>
      <c r="I132" s="94" t="s">
        <v>208</v>
      </c>
    </row>
    <row r="133" spans="1:9" ht="90" customHeight="1" hidden="1">
      <c r="A133" s="96" t="s">
        <v>209</v>
      </c>
      <c r="B133" s="59" t="s">
        <v>121</v>
      </c>
      <c r="C133" s="59" t="s">
        <v>210</v>
      </c>
      <c r="D133" s="89" t="s">
        <v>191</v>
      </c>
      <c r="E133" s="54" t="s">
        <v>211</v>
      </c>
      <c r="F133" s="97" t="s">
        <v>208</v>
      </c>
      <c r="G133" s="94" t="s">
        <v>208</v>
      </c>
      <c r="H133" s="94" t="s">
        <v>208</v>
      </c>
      <c r="I133" s="94" t="s">
        <v>208</v>
      </c>
    </row>
    <row r="134" spans="1:9" ht="90" customHeight="1" hidden="1">
      <c r="A134" s="70" t="s">
        <v>138</v>
      </c>
      <c r="B134" s="54" t="s">
        <v>121</v>
      </c>
      <c r="C134" s="59" t="s">
        <v>212</v>
      </c>
      <c r="D134" s="89" t="s">
        <v>191</v>
      </c>
      <c r="E134" s="54" t="s">
        <v>211</v>
      </c>
      <c r="F134" s="97" t="s">
        <v>163</v>
      </c>
      <c r="G134" s="94" t="s">
        <v>208</v>
      </c>
      <c r="H134" s="94" t="s">
        <v>208</v>
      </c>
      <c r="I134" s="94" t="s">
        <v>208</v>
      </c>
    </row>
    <row r="135" spans="1:9" ht="90" customHeight="1" hidden="1">
      <c r="A135" s="75" t="s">
        <v>140</v>
      </c>
      <c r="B135" s="54" t="s">
        <v>121</v>
      </c>
      <c r="C135" s="59" t="s">
        <v>213</v>
      </c>
      <c r="D135" s="89" t="s">
        <v>191</v>
      </c>
      <c r="E135" s="54" t="s">
        <v>211</v>
      </c>
      <c r="F135" s="97" t="s">
        <v>164</v>
      </c>
      <c r="G135" s="98" t="s">
        <v>208</v>
      </c>
      <c r="H135" s="98" t="s">
        <v>208</v>
      </c>
      <c r="I135" s="98" t="s">
        <v>208</v>
      </c>
    </row>
    <row r="136" spans="1:9" ht="90" customHeight="1" hidden="1">
      <c r="A136" s="64" t="s">
        <v>143</v>
      </c>
      <c r="B136" s="54" t="s">
        <v>121</v>
      </c>
      <c r="C136" s="59" t="s">
        <v>214</v>
      </c>
      <c r="D136" s="89" t="s">
        <v>191</v>
      </c>
      <c r="E136" s="54" t="s">
        <v>211</v>
      </c>
      <c r="F136" s="97" t="s">
        <v>165</v>
      </c>
      <c r="G136" s="99" t="s">
        <v>208</v>
      </c>
      <c r="H136" s="99" t="s">
        <v>208</v>
      </c>
      <c r="I136" s="99" t="s">
        <v>208</v>
      </c>
    </row>
    <row r="137" spans="1:9" ht="90" customHeight="1" hidden="1">
      <c r="A137" s="53" t="s">
        <v>215</v>
      </c>
      <c r="B137" s="54" t="s">
        <v>121</v>
      </c>
      <c r="C137" s="59" t="s">
        <v>216</v>
      </c>
      <c r="D137" s="89" t="s">
        <v>191</v>
      </c>
      <c r="E137" s="54" t="s">
        <v>217</v>
      </c>
      <c r="F137" s="100" t="s">
        <v>208</v>
      </c>
      <c r="G137" s="98" t="s">
        <v>208</v>
      </c>
      <c r="H137" s="98" t="s">
        <v>208</v>
      </c>
      <c r="I137" s="98" t="s">
        <v>208</v>
      </c>
    </row>
    <row r="138" spans="1:9" ht="90" customHeight="1" hidden="1">
      <c r="A138" s="70" t="s">
        <v>138</v>
      </c>
      <c r="B138" s="54" t="s">
        <v>121</v>
      </c>
      <c r="C138" s="59" t="s">
        <v>218</v>
      </c>
      <c r="D138" s="89" t="s">
        <v>191</v>
      </c>
      <c r="E138" s="54" t="s">
        <v>217</v>
      </c>
      <c r="F138" s="100" t="s">
        <v>163</v>
      </c>
      <c r="G138" s="98" t="s">
        <v>208</v>
      </c>
      <c r="H138" s="98" t="s">
        <v>208</v>
      </c>
      <c r="I138" s="98" t="s">
        <v>208</v>
      </c>
    </row>
    <row r="139" spans="1:9" ht="90" customHeight="1" hidden="1">
      <c r="A139" s="71" t="s">
        <v>140</v>
      </c>
      <c r="B139" s="59" t="s">
        <v>121</v>
      </c>
      <c r="C139" s="59" t="s">
        <v>219</v>
      </c>
      <c r="D139" s="89" t="s">
        <v>191</v>
      </c>
      <c r="E139" s="54" t="s">
        <v>217</v>
      </c>
      <c r="F139" s="100" t="s">
        <v>164</v>
      </c>
      <c r="G139" s="98" t="s">
        <v>208</v>
      </c>
      <c r="H139" s="98" t="s">
        <v>208</v>
      </c>
      <c r="I139" s="98" t="s">
        <v>208</v>
      </c>
    </row>
    <row r="140" spans="1:9" ht="90" customHeight="1" hidden="1">
      <c r="A140" s="64" t="s">
        <v>143</v>
      </c>
      <c r="B140" s="54" t="s">
        <v>121</v>
      </c>
      <c r="C140" s="59" t="s">
        <v>220</v>
      </c>
      <c r="D140" s="89" t="s">
        <v>191</v>
      </c>
      <c r="E140" s="54" t="s">
        <v>217</v>
      </c>
      <c r="F140" s="100" t="s">
        <v>165</v>
      </c>
      <c r="G140" s="101" t="s">
        <v>208</v>
      </c>
      <c r="H140" s="101" t="s">
        <v>208</v>
      </c>
      <c r="I140" s="94">
        <v>0</v>
      </c>
    </row>
    <row r="141" spans="1:9" ht="12" customHeight="1">
      <c r="A141" s="53" t="s">
        <v>193</v>
      </c>
      <c r="B141" s="59" t="s">
        <v>121</v>
      </c>
      <c r="C141" s="59" t="s">
        <v>189</v>
      </c>
      <c r="D141" s="59" t="s">
        <v>167</v>
      </c>
      <c r="E141" s="59" t="s">
        <v>375</v>
      </c>
      <c r="F141" s="60"/>
      <c r="G141" s="225">
        <f>SUM(G142+G150+G146)</f>
        <v>518690.87</v>
      </c>
      <c r="H141" s="98">
        <f>SUM(H142+H150+H146)</f>
        <v>148800</v>
      </c>
      <c r="I141" s="94">
        <f>SUM(I142+I150+I146)</f>
        <v>102520</v>
      </c>
    </row>
    <row r="142" spans="1:9" ht="24.75" customHeight="1">
      <c r="A142" s="53" t="s">
        <v>322</v>
      </c>
      <c r="B142" s="59" t="s">
        <v>121</v>
      </c>
      <c r="C142" s="59" t="s">
        <v>189</v>
      </c>
      <c r="D142" s="59" t="s">
        <v>167</v>
      </c>
      <c r="E142" s="59" t="s">
        <v>375</v>
      </c>
      <c r="F142" s="60"/>
      <c r="G142" s="225">
        <f aca="true" t="shared" si="18" ref="G142:I144">SUM(G143)</f>
        <v>518690.87</v>
      </c>
      <c r="H142" s="98">
        <f t="shared" si="18"/>
        <v>148800</v>
      </c>
      <c r="I142" s="94">
        <f t="shared" si="18"/>
        <v>102520</v>
      </c>
    </row>
    <row r="143" spans="1:9" ht="25.5" customHeight="1">
      <c r="A143" s="70" t="s">
        <v>138</v>
      </c>
      <c r="B143" s="54" t="s">
        <v>121</v>
      </c>
      <c r="C143" s="54" t="s">
        <v>189</v>
      </c>
      <c r="D143" s="78" t="s">
        <v>179</v>
      </c>
      <c r="E143" s="54" t="s">
        <v>375</v>
      </c>
      <c r="F143" s="102" t="s">
        <v>163</v>
      </c>
      <c r="G143" s="224">
        <f t="shared" si="18"/>
        <v>518690.87</v>
      </c>
      <c r="H143" s="101">
        <f t="shared" si="18"/>
        <v>148800</v>
      </c>
      <c r="I143" s="99">
        <f t="shared" si="18"/>
        <v>102520</v>
      </c>
    </row>
    <row r="144" spans="1:9" ht="25.5" customHeight="1">
      <c r="A144" s="71" t="s">
        <v>140</v>
      </c>
      <c r="B144" s="54" t="s">
        <v>121</v>
      </c>
      <c r="C144" s="54" t="s">
        <v>189</v>
      </c>
      <c r="D144" s="78" t="s">
        <v>179</v>
      </c>
      <c r="E144" s="54" t="s">
        <v>375</v>
      </c>
      <c r="F144" s="102" t="s">
        <v>164</v>
      </c>
      <c r="G144" s="224">
        <f t="shared" si="18"/>
        <v>518690.87</v>
      </c>
      <c r="H144" s="101">
        <f t="shared" si="18"/>
        <v>148800</v>
      </c>
      <c r="I144" s="101">
        <f t="shared" si="18"/>
        <v>102520</v>
      </c>
    </row>
    <row r="145" spans="1:9" ht="25.5" customHeight="1">
      <c r="A145" s="64" t="s">
        <v>143</v>
      </c>
      <c r="B145" s="54" t="s">
        <v>121</v>
      </c>
      <c r="C145" s="54" t="s">
        <v>189</v>
      </c>
      <c r="D145" s="78" t="s">
        <v>179</v>
      </c>
      <c r="E145" s="54" t="s">
        <v>375</v>
      </c>
      <c r="F145" s="65">
        <v>244</v>
      </c>
      <c r="G145" s="224">
        <f>186000+12000+329010.87-8320</f>
        <v>518690.87</v>
      </c>
      <c r="H145" s="73">
        <v>148800</v>
      </c>
      <c r="I145" s="99">
        <f>152520-50000</f>
        <v>102520</v>
      </c>
    </row>
    <row r="146" spans="1:9" ht="25.5" customHeight="1" hidden="1">
      <c r="A146" s="158" t="s">
        <v>248</v>
      </c>
      <c r="B146" s="59" t="s">
        <v>121</v>
      </c>
      <c r="C146" s="59" t="s">
        <v>189</v>
      </c>
      <c r="D146" s="77" t="s">
        <v>179</v>
      </c>
      <c r="E146" s="59" t="s">
        <v>384</v>
      </c>
      <c r="F146" s="60"/>
      <c r="G146" s="98">
        <f>G147</f>
        <v>0</v>
      </c>
      <c r="H146" s="76">
        <f aca="true" t="shared" si="19" ref="H146:I148">H147</f>
        <v>0</v>
      </c>
      <c r="I146" s="94">
        <f t="shared" si="19"/>
        <v>0</v>
      </c>
    </row>
    <row r="147" spans="1:9" ht="25.5" customHeight="1" hidden="1">
      <c r="A147" s="70" t="s">
        <v>138</v>
      </c>
      <c r="B147" s="54" t="s">
        <v>121</v>
      </c>
      <c r="C147" s="54" t="s">
        <v>189</v>
      </c>
      <c r="D147" s="78" t="s">
        <v>179</v>
      </c>
      <c r="E147" s="54" t="s">
        <v>384</v>
      </c>
      <c r="F147" s="65">
        <v>200</v>
      </c>
      <c r="G147" s="101">
        <f>G148</f>
        <v>0</v>
      </c>
      <c r="H147" s="73">
        <f t="shared" si="19"/>
        <v>0</v>
      </c>
      <c r="I147" s="99">
        <f t="shared" si="19"/>
        <v>0</v>
      </c>
    </row>
    <row r="148" spans="1:9" ht="25.5" customHeight="1" hidden="1">
      <c r="A148" s="71" t="s">
        <v>140</v>
      </c>
      <c r="B148" s="54" t="s">
        <v>121</v>
      </c>
      <c r="C148" s="54" t="s">
        <v>189</v>
      </c>
      <c r="D148" s="78" t="s">
        <v>179</v>
      </c>
      <c r="E148" s="54" t="s">
        <v>384</v>
      </c>
      <c r="F148" s="65">
        <v>240</v>
      </c>
      <c r="G148" s="101">
        <f>G149</f>
        <v>0</v>
      </c>
      <c r="H148" s="73">
        <f t="shared" si="19"/>
        <v>0</v>
      </c>
      <c r="I148" s="99">
        <f t="shared" si="19"/>
        <v>0</v>
      </c>
    </row>
    <row r="149" spans="1:9" ht="25.5" customHeight="1" hidden="1">
      <c r="A149" s="64" t="s">
        <v>143</v>
      </c>
      <c r="B149" s="54" t="s">
        <v>121</v>
      </c>
      <c r="C149" s="54" t="s">
        <v>189</v>
      </c>
      <c r="D149" s="78" t="s">
        <v>179</v>
      </c>
      <c r="E149" s="54" t="s">
        <v>384</v>
      </c>
      <c r="F149" s="65">
        <v>244</v>
      </c>
      <c r="G149" s="101">
        <v>0</v>
      </c>
      <c r="H149" s="73">
        <v>0</v>
      </c>
      <c r="I149" s="99">
        <v>0</v>
      </c>
    </row>
    <row r="150" spans="1:9" ht="37.5" customHeight="1" hidden="1">
      <c r="A150" s="87" t="s">
        <v>209</v>
      </c>
      <c r="B150" s="59" t="s">
        <v>121</v>
      </c>
      <c r="C150" s="59" t="s">
        <v>189</v>
      </c>
      <c r="D150" s="59" t="s">
        <v>167</v>
      </c>
      <c r="E150" s="59" t="s">
        <v>384</v>
      </c>
      <c r="F150" s="60"/>
      <c r="G150" s="98">
        <f>G151</f>
        <v>0</v>
      </c>
      <c r="H150" s="76">
        <f>H151</f>
        <v>0</v>
      </c>
      <c r="I150" s="98">
        <f>I151</f>
        <v>0</v>
      </c>
    </row>
    <row r="151" spans="1:9" ht="25.5" customHeight="1" hidden="1">
      <c r="A151" s="70" t="s">
        <v>138</v>
      </c>
      <c r="B151" s="54" t="s">
        <v>121</v>
      </c>
      <c r="C151" s="54" t="s">
        <v>189</v>
      </c>
      <c r="D151" s="54" t="s">
        <v>167</v>
      </c>
      <c r="E151" s="54" t="s">
        <v>384</v>
      </c>
      <c r="F151" s="65">
        <v>200</v>
      </c>
      <c r="G151" s="101">
        <f aca="true" t="shared" si="20" ref="G151:I152">SUM(G152)</f>
        <v>0</v>
      </c>
      <c r="H151" s="73">
        <f t="shared" si="20"/>
        <v>0</v>
      </c>
      <c r="I151" s="101">
        <f t="shared" si="20"/>
        <v>0</v>
      </c>
    </row>
    <row r="152" spans="1:9" ht="25.5" customHeight="1" hidden="1">
      <c r="A152" s="71" t="s">
        <v>140</v>
      </c>
      <c r="B152" s="54" t="s">
        <v>121</v>
      </c>
      <c r="C152" s="54" t="s">
        <v>189</v>
      </c>
      <c r="D152" s="54" t="s">
        <v>167</v>
      </c>
      <c r="E152" s="54" t="s">
        <v>384</v>
      </c>
      <c r="F152" s="65">
        <v>240</v>
      </c>
      <c r="G152" s="101">
        <f t="shared" si="20"/>
        <v>0</v>
      </c>
      <c r="H152" s="73">
        <f t="shared" si="20"/>
        <v>0</v>
      </c>
      <c r="I152" s="101">
        <f t="shared" si="20"/>
        <v>0</v>
      </c>
    </row>
    <row r="153" spans="1:9" ht="25.5" customHeight="1" hidden="1">
      <c r="A153" s="64" t="s">
        <v>143</v>
      </c>
      <c r="B153" s="54" t="s">
        <v>121</v>
      </c>
      <c r="C153" s="54" t="s">
        <v>189</v>
      </c>
      <c r="D153" s="54" t="s">
        <v>167</v>
      </c>
      <c r="E153" s="54" t="s">
        <v>384</v>
      </c>
      <c r="F153" s="65">
        <v>244</v>
      </c>
      <c r="G153" s="101">
        <v>0</v>
      </c>
      <c r="H153" s="73">
        <v>0</v>
      </c>
      <c r="I153" s="101">
        <v>0</v>
      </c>
    </row>
    <row r="154" spans="1:9" ht="15" customHeight="1">
      <c r="A154" s="53" t="s">
        <v>286</v>
      </c>
      <c r="B154" s="59" t="s">
        <v>121</v>
      </c>
      <c r="C154" s="59">
        <v>11</v>
      </c>
      <c r="D154" s="77"/>
      <c r="E154" s="59"/>
      <c r="F154" s="60"/>
      <c r="G154" s="98">
        <f>SUM(G159+G155)</f>
        <v>15000</v>
      </c>
      <c r="H154" s="76">
        <f>SUM(H159+H155)</f>
        <v>0</v>
      </c>
      <c r="I154" s="98">
        <f>SUM(I159+I155)</f>
        <v>0</v>
      </c>
    </row>
    <row r="155" spans="1:9" ht="15.75" customHeight="1">
      <c r="A155" s="53" t="s">
        <v>394</v>
      </c>
      <c r="B155" s="59" t="s">
        <v>121</v>
      </c>
      <c r="C155" s="59">
        <v>11</v>
      </c>
      <c r="D155" s="77" t="s">
        <v>161</v>
      </c>
      <c r="E155" s="59" t="s">
        <v>395</v>
      </c>
      <c r="F155" s="60"/>
      <c r="G155" s="98">
        <f aca="true" t="shared" si="21" ref="G155:I157">SUM(G156)</f>
        <v>15000</v>
      </c>
      <c r="H155" s="76">
        <f t="shared" si="21"/>
        <v>0</v>
      </c>
      <c r="I155" s="98">
        <f t="shared" si="21"/>
        <v>0</v>
      </c>
    </row>
    <row r="156" spans="1:9" ht="25.5" customHeight="1">
      <c r="A156" s="64" t="s">
        <v>138</v>
      </c>
      <c r="B156" s="54" t="s">
        <v>121</v>
      </c>
      <c r="C156" s="54">
        <v>11</v>
      </c>
      <c r="D156" s="78" t="s">
        <v>161</v>
      </c>
      <c r="E156" s="54" t="s">
        <v>395</v>
      </c>
      <c r="F156" s="65">
        <v>200</v>
      </c>
      <c r="G156" s="101">
        <f t="shared" si="21"/>
        <v>15000</v>
      </c>
      <c r="H156" s="73">
        <f t="shared" si="21"/>
        <v>0</v>
      </c>
      <c r="I156" s="101">
        <f t="shared" si="21"/>
        <v>0</v>
      </c>
    </row>
    <row r="157" spans="1:9" ht="25.5" customHeight="1">
      <c r="A157" s="64" t="s">
        <v>140</v>
      </c>
      <c r="B157" s="54" t="s">
        <v>121</v>
      </c>
      <c r="C157" s="54">
        <v>11</v>
      </c>
      <c r="D157" s="78" t="s">
        <v>161</v>
      </c>
      <c r="E157" s="54" t="s">
        <v>395</v>
      </c>
      <c r="F157" s="65">
        <v>240</v>
      </c>
      <c r="G157" s="101">
        <f t="shared" si="21"/>
        <v>15000</v>
      </c>
      <c r="H157" s="73">
        <f t="shared" si="21"/>
        <v>0</v>
      </c>
      <c r="I157" s="101">
        <f t="shared" si="21"/>
        <v>0</v>
      </c>
    </row>
    <row r="158" spans="1:9" ht="25.5" customHeight="1">
      <c r="A158" s="64" t="s">
        <v>143</v>
      </c>
      <c r="B158" s="54" t="s">
        <v>121</v>
      </c>
      <c r="C158" s="54">
        <v>11</v>
      </c>
      <c r="D158" s="78" t="s">
        <v>161</v>
      </c>
      <c r="E158" s="54" t="s">
        <v>395</v>
      </c>
      <c r="F158" s="65">
        <v>244</v>
      </c>
      <c r="G158" s="165">
        <v>15000</v>
      </c>
      <c r="H158" s="165">
        <v>0</v>
      </c>
      <c r="I158" s="101">
        <v>0</v>
      </c>
    </row>
    <row r="159" spans="1:9" ht="25.5" customHeight="1" hidden="1">
      <c r="A159" s="53" t="s">
        <v>209</v>
      </c>
      <c r="B159" s="59" t="s">
        <v>121</v>
      </c>
      <c r="C159" s="59">
        <v>11</v>
      </c>
      <c r="D159" s="77" t="s">
        <v>191</v>
      </c>
      <c r="E159" s="59" t="s">
        <v>287</v>
      </c>
      <c r="F159" s="60"/>
      <c r="G159" s="166">
        <f aca="true" t="shared" si="22" ref="G159:I161">SUM(G160)</f>
        <v>0</v>
      </c>
      <c r="H159" s="166">
        <f t="shared" si="22"/>
        <v>0</v>
      </c>
      <c r="I159" s="98">
        <f t="shared" si="22"/>
        <v>0</v>
      </c>
    </row>
    <row r="160" spans="1:9" ht="25.5" customHeight="1" hidden="1">
      <c r="A160" s="64" t="s">
        <v>138</v>
      </c>
      <c r="B160" s="54" t="s">
        <v>121</v>
      </c>
      <c r="C160" s="54">
        <v>11</v>
      </c>
      <c r="D160" s="78" t="s">
        <v>191</v>
      </c>
      <c r="E160" s="54" t="s">
        <v>287</v>
      </c>
      <c r="F160" s="65">
        <v>200</v>
      </c>
      <c r="G160" s="101">
        <f t="shared" si="22"/>
        <v>0</v>
      </c>
      <c r="H160" s="73">
        <f t="shared" si="22"/>
        <v>0</v>
      </c>
      <c r="I160" s="101">
        <f t="shared" si="22"/>
        <v>0</v>
      </c>
    </row>
    <row r="161" spans="1:9" ht="25.5" customHeight="1" hidden="1">
      <c r="A161" s="64" t="s">
        <v>140</v>
      </c>
      <c r="B161" s="54" t="s">
        <v>121</v>
      </c>
      <c r="C161" s="54">
        <v>11</v>
      </c>
      <c r="D161" s="78" t="s">
        <v>191</v>
      </c>
      <c r="E161" s="54" t="s">
        <v>287</v>
      </c>
      <c r="F161" s="65">
        <v>240</v>
      </c>
      <c r="G161" s="101">
        <f t="shared" si="22"/>
        <v>0</v>
      </c>
      <c r="H161" s="73">
        <f t="shared" si="22"/>
        <v>0</v>
      </c>
      <c r="I161" s="101">
        <f t="shared" si="22"/>
        <v>0</v>
      </c>
    </row>
    <row r="162" spans="1:9" ht="25.5" customHeight="1" hidden="1">
      <c r="A162" s="64" t="s">
        <v>143</v>
      </c>
      <c r="B162" s="54" t="s">
        <v>121</v>
      </c>
      <c r="C162" s="54">
        <v>11</v>
      </c>
      <c r="D162" s="78" t="s">
        <v>191</v>
      </c>
      <c r="E162" s="54" t="s">
        <v>287</v>
      </c>
      <c r="F162" s="65">
        <v>244</v>
      </c>
      <c r="G162" s="101">
        <v>0</v>
      </c>
      <c r="H162" s="73">
        <v>0</v>
      </c>
      <c r="I162" s="101">
        <v>0</v>
      </c>
    </row>
    <row r="163" spans="1:9" ht="15" customHeight="1">
      <c r="A163" s="53" t="s">
        <v>221</v>
      </c>
      <c r="B163" s="59" t="s">
        <v>121</v>
      </c>
      <c r="C163" s="59">
        <v>10</v>
      </c>
      <c r="D163" s="77" t="s">
        <v>158</v>
      </c>
      <c r="E163" s="104"/>
      <c r="F163" s="80"/>
      <c r="G163" s="98">
        <f aca="true" t="shared" si="23" ref="G163:I167">SUM(G164)</f>
        <v>194028</v>
      </c>
      <c r="H163" s="76">
        <f t="shared" si="23"/>
        <v>155222</v>
      </c>
      <c r="I163" s="98">
        <f t="shared" si="23"/>
        <v>159103</v>
      </c>
    </row>
    <row r="164" spans="1:9" ht="12.75" customHeight="1">
      <c r="A164" s="64" t="s">
        <v>222</v>
      </c>
      <c r="B164" s="54" t="s">
        <v>121</v>
      </c>
      <c r="C164" s="59">
        <v>10</v>
      </c>
      <c r="D164" s="78" t="s">
        <v>161</v>
      </c>
      <c r="E164" s="107" t="s">
        <v>376</v>
      </c>
      <c r="F164" s="66"/>
      <c r="G164" s="101">
        <f t="shared" si="23"/>
        <v>194028</v>
      </c>
      <c r="H164" s="73">
        <f t="shared" si="23"/>
        <v>155222</v>
      </c>
      <c r="I164" s="101">
        <f t="shared" si="23"/>
        <v>159103</v>
      </c>
    </row>
    <row r="165" spans="1:9" ht="12.75">
      <c r="A165" s="64" t="s">
        <v>223</v>
      </c>
      <c r="B165" s="54" t="s">
        <v>121</v>
      </c>
      <c r="C165" s="59">
        <v>10</v>
      </c>
      <c r="D165" s="78" t="s">
        <v>161</v>
      </c>
      <c r="E165" s="107" t="s">
        <v>376</v>
      </c>
      <c r="F165" s="66"/>
      <c r="G165" s="101">
        <f t="shared" si="23"/>
        <v>194028</v>
      </c>
      <c r="H165" s="73">
        <f t="shared" si="23"/>
        <v>155222</v>
      </c>
      <c r="I165" s="101">
        <f t="shared" si="23"/>
        <v>159103</v>
      </c>
    </row>
    <row r="166" spans="1:9" ht="12.75" customHeight="1">
      <c r="A166" s="64" t="s">
        <v>144</v>
      </c>
      <c r="B166" s="54" t="s">
        <v>121</v>
      </c>
      <c r="C166" s="59">
        <v>10</v>
      </c>
      <c r="D166" s="78" t="s">
        <v>161</v>
      </c>
      <c r="E166" s="107" t="s">
        <v>376</v>
      </c>
      <c r="F166" s="66" t="s">
        <v>224</v>
      </c>
      <c r="G166" s="101">
        <f t="shared" si="23"/>
        <v>194028</v>
      </c>
      <c r="H166" s="73">
        <f t="shared" si="23"/>
        <v>155222</v>
      </c>
      <c r="I166" s="101">
        <f t="shared" si="23"/>
        <v>159103</v>
      </c>
    </row>
    <row r="167" spans="1:9" ht="25.5" customHeight="1">
      <c r="A167" s="64" t="s">
        <v>225</v>
      </c>
      <c r="B167" s="54" t="s">
        <v>121</v>
      </c>
      <c r="C167" s="59">
        <v>10</v>
      </c>
      <c r="D167" s="78" t="s">
        <v>161</v>
      </c>
      <c r="E167" s="107" t="s">
        <v>376</v>
      </c>
      <c r="F167" s="66" t="s">
        <v>226</v>
      </c>
      <c r="G167" s="101">
        <f t="shared" si="23"/>
        <v>194028</v>
      </c>
      <c r="H167" s="73">
        <f t="shared" si="23"/>
        <v>155222</v>
      </c>
      <c r="I167" s="73">
        <f t="shared" si="23"/>
        <v>159103</v>
      </c>
    </row>
    <row r="168" spans="1:9" ht="25.5">
      <c r="A168" s="64" t="s">
        <v>227</v>
      </c>
      <c r="B168" s="78" t="s">
        <v>121</v>
      </c>
      <c r="C168" s="59">
        <v>10</v>
      </c>
      <c r="D168" s="78" t="s">
        <v>161</v>
      </c>
      <c r="E168" s="107" t="s">
        <v>376</v>
      </c>
      <c r="F168" s="66" t="s">
        <v>228</v>
      </c>
      <c r="G168" s="101">
        <v>194028</v>
      </c>
      <c r="H168" s="73">
        <v>155222</v>
      </c>
      <c r="I168" s="73">
        <v>159103</v>
      </c>
    </row>
    <row r="169" spans="1:9" ht="25.5">
      <c r="A169" s="53" t="s">
        <v>229</v>
      </c>
      <c r="B169" s="77" t="s">
        <v>121</v>
      </c>
      <c r="C169" s="104">
        <v>14</v>
      </c>
      <c r="D169" s="77" t="s">
        <v>158</v>
      </c>
      <c r="E169" s="60"/>
      <c r="F169" s="66"/>
      <c r="G169" s="98">
        <f aca="true" t="shared" si="24" ref="G169:I172">SUM(G170)</f>
        <v>61676</v>
      </c>
      <c r="H169" s="98">
        <f t="shared" si="24"/>
        <v>0</v>
      </c>
      <c r="I169" s="98">
        <f t="shared" si="24"/>
        <v>0</v>
      </c>
    </row>
    <row r="170" spans="1:9" ht="25.5">
      <c r="A170" s="108" t="s">
        <v>230</v>
      </c>
      <c r="B170" s="77" t="s">
        <v>121</v>
      </c>
      <c r="C170" s="59">
        <v>14</v>
      </c>
      <c r="D170" s="77" t="s">
        <v>179</v>
      </c>
      <c r="E170" s="103" t="s">
        <v>378</v>
      </c>
      <c r="F170" s="104"/>
      <c r="G170" s="98">
        <f t="shared" si="24"/>
        <v>61676</v>
      </c>
      <c r="H170" s="76">
        <f t="shared" si="24"/>
        <v>0</v>
      </c>
      <c r="I170" s="76">
        <f t="shared" si="24"/>
        <v>0</v>
      </c>
    </row>
    <row r="171" spans="1:9" ht="25.5">
      <c r="A171" s="109" t="s">
        <v>231</v>
      </c>
      <c r="B171" s="78" t="s">
        <v>121</v>
      </c>
      <c r="C171" s="54">
        <v>14</v>
      </c>
      <c r="D171" s="78" t="s">
        <v>179</v>
      </c>
      <c r="E171" s="110" t="s">
        <v>377</v>
      </c>
      <c r="F171" s="107"/>
      <c r="G171" s="101">
        <f t="shared" si="24"/>
        <v>61676</v>
      </c>
      <c r="H171" s="73">
        <f t="shared" si="24"/>
        <v>0</v>
      </c>
      <c r="I171" s="73">
        <f t="shared" si="24"/>
        <v>0</v>
      </c>
    </row>
    <row r="172" spans="1:9" ht="12.75">
      <c r="A172" s="111" t="s">
        <v>232</v>
      </c>
      <c r="B172" s="66" t="s">
        <v>121</v>
      </c>
      <c r="C172" s="54">
        <v>14</v>
      </c>
      <c r="D172" s="78" t="s">
        <v>179</v>
      </c>
      <c r="E172" s="106" t="s">
        <v>377</v>
      </c>
      <c r="F172" s="107">
        <v>500</v>
      </c>
      <c r="G172" s="101">
        <f t="shared" si="24"/>
        <v>61676</v>
      </c>
      <c r="H172" s="73">
        <f t="shared" si="24"/>
        <v>0</v>
      </c>
      <c r="I172" s="73">
        <f t="shared" si="24"/>
        <v>0</v>
      </c>
    </row>
    <row r="173" spans="1:9" ht="15.75" customHeight="1">
      <c r="A173" s="178" t="s">
        <v>233</v>
      </c>
      <c r="B173" s="169" t="s">
        <v>121</v>
      </c>
      <c r="C173" s="168">
        <v>14</v>
      </c>
      <c r="D173" s="169" t="s">
        <v>179</v>
      </c>
      <c r="E173" s="170" t="s">
        <v>377</v>
      </c>
      <c r="F173" s="168">
        <v>540</v>
      </c>
      <c r="G173" s="165">
        <f>72165-12000+1511</f>
        <v>61676</v>
      </c>
      <c r="H173" s="165">
        <v>0</v>
      </c>
      <c r="I173" s="165">
        <v>0</v>
      </c>
    </row>
    <row r="174" spans="1:9" ht="27" customHeight="1">
      <c r="A174" s="179" t="s">
        <v>339</v>
      </c>
      <c r="B174" s="180" t="s">
        <v>121</v>
      </c>
      <c r="C174" s="181">
        <v>13</v>
      </c>
      <c r="D174" s="180" t="s">
        <v>158</v>
      </c>
      <c r="E174" s="181"/>
      <c r="F174" s="182"/>
      <c r="G174" s="166">
        <f>SUM(G175)</f>
        <v>0</v>
      </c>
      <c r="H174" s="166">
        <f>SUM(H175)</f>
        <v>1000</v>
      </c>
      <c r="I174" s="166">
        <f>SUM(I175)</f>
        <v>1000</v>
      </c>
    </row>
    <row r="175" spans="1:9" ht="15.75" customHeight="1">
      <c r="A175" s="179" t="s">
        <v>340</v>
      </c>
      <c r="B175" s="180" t="s">
        <v>121</v>
      </c>
      <c r="C175" s="181">
        <v>13</v>
      </c>
      <c r="D175" s="180" t="s">
        <v>161</v>
      </c>
      <c r="E175" s="181" t="s">
        <v>379</v>
      </c>
      <c r="F175" s="182">
        <v>730</v>
      </c>
      <c r="G175" s="166">
        <v>0</v>
      </c>
      <c r="H175" s="166">
        <v>1000</v>
      </c>
      <c r="I175" s="166">
        <v>1000</v>
      </c>
    </row>
    <row r="176" spans="1:9" ht="15.75" customHeight="1" hidden="1">
      <c r="A176" s="64"/>
      <c r="B176" s="78"/>
      <c r="C176" s="107"/>
      <c r="D176" s="78"/>
      <c r="E176" s="107"/>
      <c r="F176" s="66"/>
      <c r="G176" s="98"/>
      <c r="H176" s="105"/>
      <c r="I176" s="105"/>
    </row>
    <row r="177" spans="1:9" ht="15.75" customHeight="1">
      <c r="A177" s="53" t="s">
        <v>234</v>
      </c>
      <c r="B177" s="77" t="s">
        <v>235</v>
      </c>
      <c r="C177" s="104" t="s">
        <v>236</v>
      </c>
      <c r="D177" s="112" t="s">
        <v>158</v>
      </c>
      <c r="E177" s="59" t="s">
        <v>237</v>
      </c>
      <c r="F177" s="62"/>
      <c r="G177" s="61">
        <f>SUM(G178+G216)</f>
        <v>4821883</v>
      </c>
      <c r="H177" s="61">
        <f>SUM(H178+H216)</f>
        <v>3838194</v>
      </c>
      <c r="I177" s="61">
        <f>SUM(I178+I216)</f>
        <v>3818924</v>
      </c>
    </row>
    <row r="178" spans="1:9" ht="12.75">
      <c r="A178" s="53" t="s">
        <v>238</v>
      </c>
      <c r="B178" s="77" t="s">
        <v>235</v>
      </c>
      <c r="C178" s="104" t="s">
        <v>236</v>
      </c>
      <c r="D178" s="104" t="s">
        <v>123</v>
      </c>
      <c r="E178" s="59" t="s">
        <v>239</v>
      </c>
      <c r="F178" s="62"/>
      <c r="G178" s="61">
        <f>SUM(G179+G206)</f>
        <v>4816883</v>
      </c>
      <c r="H178" s="61">
        <f>SUM(H179+H206)</f>
        <v>3833194</v>
      </c>
      <c r="I178" s="61">
        <f>SUM(I179+I206)</f>
        <v>3818924</v>
      </c>
    </row>
    <row r="179" spans="1:9" ht="12.75">
      <c r="A179" s="53" t="s">
        <v>240</v>
      </c>
      <c r="B179" s="78" t="s">
        <v>235</v>
      </c>
      <c r="C179" s="107" t="s">
        <v>236</v>
      </c>
      <c r="D179" s="107" t="s">
        <v>123</v>
      </c>
      <c r="E179" s="54" t="s">
        <v>250</v>
      </c>
      <c r="F179" s="92"/>
      <c r="G179" s="61">
        <f>SUM(G180+G185)</f>
        <v>4055271</v>
      </c>
      <c r="H179" s="61">
        <f>SUM(H180+H185)</f>
        <v>3261025</v>
      </c>
      <c r="I179" s="61">
        <f>SUM(I180+I185)</f>
        <v>3232450</v>
      </c>
    </row>
    <row r="180" spans="1:9" ht="25.5">
      <c r="A180" s="64" t="s">
        <v>241</v>
      </c>
      <c r="B180" s="78" t="s">
        <v>235</v>
      </c>
      <c r="C180" s="107" t="s">
        <v>236</v>
      </c>
      <c r="D180" s="107" t="s">
        <v>123</v>
      </c>
      <c r="E180" s="54" t="s">
        <v>380</v>
      </c>
      <c r="F180" s="92"/>
      <c r="G180" s="67">
        <f aca="true" t="shared" si="25" ref="G180:I181">SUM(G181)</f>
        <v>2682041</v>
      </c>
      <c r="H180" s="67">
        <f t="shared" si="25"/>
        <v>2145633</v>
      </c>
      <c r="I180" s="67">
        <f>SUM(I181)</f>
        <v>2199274</v>
      </c>
    </row>
    <row r="181" spans="1:9" ht="12.75" customHeight="1">
      <c r="A181" s="64" t="s">
        <v>129</v>
      </c>
      <c r="B181" s="78" t="s">
        <v>235</v>
      </c>
      <c r="C181" s="107" t="s">
        <v>236</v>
      </c>
      <c r="D181" s="107" t="s">
        <v>123</v>
      </c>
      <c r="E181" s="54" t="s">
        <v>380</v>
      </c>
      <c r="F181" s="92">
        <v>100</v>
      </c>
      <c r="G181" s="67">
        <f t="shared" si="25"/>
        <v>2682041</v>
      </c>
      <c r="H181" s="67">
        <f t="shared" si="25"/>
        <v>2145633</v>
      </c>
      <c r="I181" s="67">
        <f t="shared" si="25"/>
        <v>2199274</v>
      </c>
    </row>
    <row r="182" spans="1:9" ht="16.5" customHeight="1">
      <c r="A182" s="64" t="s">
        <v>242</v>
      </c>
      <c r="B182" s="78" t="s">
        <v>235</v>
      </c>
      <c r="C182" s="107" t="s">
        <v>236</v>
      </c>
      <c r="D182" s="107" t="s">
        <v>123</v>
      </c>
      <c r="E182" s="54" t="s">
        <v>380</v>
      </c>
      <c r="F182" s="92">
        <v>110</v>
      </c>
      <c r="G182" s="63">
        <f>SUM(G183:G184)</f>
        <v>2682041</v>
      </c>
      <c r="H182" s="63">
        <f>SUM(H183:H184)</f>
        <v>2145633</v>
      </c>
      <c r="I182" s="63">
        <f>SUM(I183:I184)</f>
        <v>2199274</v>
      </c>
    </row>
    <row r="183" spans="1:9" ht="12.75">
      <c r="A183" s="113" t="s">
        <v>243</v>
      </c>
      <c r="B183" s="78" t="s">
        <v>235</v>
      </c>
      <c r="C183" s="107" t="s">
        <v>236</v>
      </c>
      <c r="D183" s="107" t="s">
        <v>123</v>
      </c>
      <c r="E183" s="54" t="s">
        <v>380</v>
      </c>
      <c r="F183" s="92">
        <v>111</v>
      </c>
      <c r="G183" s="161">
        <v>2059939</v>
      </c>
      <c r="H183" s="67">
        <v>1647951</v>
      </c>
      <c r="I183" s="161">
        <v>1689150</v>
      </c>
    </row>
    <row r="184" spans="1:9" ht="51">
      <c r="A184" s="82" t="s">
        <v>244</v>
      </c>
      <c r="B184" s="66" t="s">
        <v>235</v>
      </c>
      <c r="C184" s="107" t="s">
        <v>236</v>
      </c>
      <c r="D184" s="107" t="s">
        <v>123</v>
      </c>
      <c r="E184" s="54" t="s">
        <v>380</v>
      </c>
      <c r="F184" s="92">
        <v>119</v>
      </c>
      <c r="G184" s="161">
        <v>622102</v>
      </c>
      <c r="H184" s="67">
        <v>497682</v>
      </c>
      <c r="I184" s="161">
        <v>510124</v>
      </c>
    </row>
    <row r="185" spans="1:9" ht="25.5">
      <c r="A185" s="114" t="s">
        <v>245</v>
      </c>
      <c r="B185" s="78" t="s">
        <v>235</v>
      </c>
      <c r="C185" s="107" t="s">
        <v>236</v>
      </c>
      <c r="D185" s="107" t="s">
        <v>123</v>
      </c>
      <c r="E185" s="54" t="s">
        <v>381</v>
      </c>
      <c r="F185" s="92"/>
      <c r="G185" s="67">
        <f>SUM(G186+G193+G198+G202)</f>
        <v>1373230</v>
      </c>
      <c r="H185" s="67">
        <f>SUM(H186+H193+H198+H202)</f>
        <v>1115392</v>
      </c>
      <c r="I185" s="67">
        <f>SUM(I186+I193+I198+I202)</f>
        <v>1033176</v>
      </c>
    </row>
    <row r="186" spans="1:9" ht="12" customHeight="1">
      <c r="A186" s="70" t="s">
        <v>138</v>
      </c>
      <c r="B186" s="78" t="s">
        <v>235</v>
      </c>
      <c r="C186" s="107" t="s">
        <v>236</v>
      </c>
      <c r="D186" s="107" t="s">
        <v>123</v>
      </c>
      <c r="E186" s="54" t="s">
        <v>381</v>
      </c>
      <c r="F186" s="115">
        <v>200</v>
      </c>
      <c r="G186" s="67">
        <f>SUM(G187)</f>
        <v>967188</v>
      </c>
      <c r="H186" s="67">
        <f>SUM(H187)</f>
        <v>711350</v>
      </c>
      <c r="I186" s="67">
        <f>SUM(I187)</f>
        <v>629134</v>
      </c>
    </row>
    <row r="187" spans="1:9" ht="27" customHeight="1">
      <c r="A187" s="71" t="s">
        <v>140</v>
      </c>
      <c r="B187" s="78" t="s">
        <v>235</v>
      </c>
      <c r="C187" s="107" t="s">
        <v>236</v>
      </c>
      <c r="D187" s="107" t="s">
        <v>123</v>
      </c>
      <c r="E187" s="54" t="s">
        <v>381</v>
      </c>
      <c r="F187" s="115">
        <v>240</v>
      </c>
      <c r="G187" s="67">
        <f>SUM(G189+G188+G190)</f>
        <v>967188</v>
      </c>
      <c r="H187" s="67">
        <f>SUM(H189+H188+H190)</f>
        <v>711350</v>
      </c>
      <c r="I187" s="67">
        <f>SUM(I189+I188+I190)</f>
        <v>629134</v>
      </c>
    </row>
    <row r="188" spans="1:9" ht="24" customHeight="1">
      <c r="A188" s="64" t="s">
        <v>142</v>
      </c>
      <c r="B188" s="78" t="s">
        <v>235</v>
      </c>
      <c r="C188" s="107" t="s">
        <v>236</v>
      </c>
      <c r="D188" s="107" t="s">
        <v>123</v>
      </c>
      <c r="E188" s="54" t="s">
        <v>381</v>
      </c>
      <c r="F188" s="115">
        <v>242</v>
      </c>
      <c r="G188" s="67">
        <v>17400</v>
      </c>
      <c r="H188" s="67">
        <v>13920</v>
      </c>
      <c r="I188" s="67">
        <v>14268</v>
      </c>
    </row>
    <row r="189" spans="1:9" ht="11.25" customHeight="1">
      <c r="A189" s="64" t="s">
        <v>143</v>
      </c>
      <c r="B189" s="78" t="s">
        <v>235</v>
      </c>
      <c r="C189" s="107" t="s">
        <v>236</v>
      </c>
      <c r="D189" s="107" t="s">
        <v>123</v>
      </c>
      <c r="E189" s="54" t="s">
        <v>381</v>
      </c>
      <c r="F189" s="115">
        <v>244</v>
      </c>
      <c r="G189" s="161">
        <f>435620+78000</f>
        <v>513620</v>
      </c>
      <c r="H189" s="161">
        <v>348496</v>
      </c>
      <c r="I189" s="67">
        <f>357208-100000</f>
        <v>257208</v>
      </c>
    </row>
    <row r="190" spans="1:9" ht="11.25" customHeight="1">
      <c r="A190" s="64" t="s">
        <v>319</v>
      </c>
      <c r="B190" s="78" t="s">
        <v>235</v>
      </c>
      <c r="C190" s="107" t="s">
        <v>236</v>
      </c>
      <c r="D190" s="107" t="s">
        <v>123</v>
      </c>
      <c r="E190" s="54" t="s">
        <v>381</v>
      </c>
      <c r="F190" s="115">
        <v>247</v>
      </c>
      <c r="G190" s="161">
        <v>436168</v>
      </c>
      <c r="H190" s="161">
        <v>348934</v>
      </c>
      <c r="I190" s="67">
        <v>357658</v>
      </c>
    </row>
    <row r="191" spans="1:9" ht="25.5" hidden="1">
      <c r="A191" s="64" t="s">
        <v>144</v>
      </c>
      <c r="B191" s="78" t="s">
        <v>235</v>
      </c>
      <c r="C191" s="107" t="s">
        <v>236</v>
      </c>
      <c r="D191" s="107" t="s">
        <v>123</v>
      </c>
      <c r="E191" s="54" t="s">
        <v>381</v>
      </c>
      <c r="F191" s="115">
        <v>300</v>
      </c>
      <c r="G191" s="67">
        <f>SUM(G192)</f>
        <v>0</v>
      </c>
      <c r="H191" s="67">
        <f>(H192)</f>
        <v>0</v>
      </c>
      <c r="I191" s="67">
        <f>SUM(I192)</f>
        <v>0</v>
      </c>
    </row>
    <row r="192" spans="1:9" ht="12.75" hidden="1">
      <c r="A192" s="64" t="s">
        <v>145</v>
      </c>
      <c r="B192" s="78" t="s">
        <v>235</v>
      </c>
      <c r="C192" s="107" t="s">
        <v>236</v>
      </c>
      <c r="D192" s="107" t="s">
        <v>123</v>
      </c>
      <c r="E192" s="54" t="s">
        <v>381</v>
      </c>
      <c r="F192" s="115">
        <v>350</v>
      </c>
      <c r="G192" s="67">
        <v>0</v>
      </c>
      <c r="H192" s="67">
        <v>0</v>
      </c>
      <c r="I192" s="67">
        <v>0</v>
      </c>
    </row>
    <row r="193" spans="1:9" ht="12.75">
      <c r="A193" s="64" t="s">
        <v>146</v>
      </c>
      <c r="B193" s="78" t="s">
        <v>235</v>
      </c>
      <c r="C193" s="107" t="s">
        <v>236</v>
      </c>
      <c r="D193" s="107" t="s">
        <v>123</v>
      </c>
      <c r="E193" s="54" t="s">
        <v>381</v>
      </c>
      <c r="F193" s="115">
        <v>800</v>
      </c>
      <c r="G193" s="67">
        <f>SUM(G194)</f>
        <v>2000</v>
      </c>
      <c r="H193" s="63">
        <v>0</v>
      </c>
      <c r="I193" s="63">
        <f>SUM(I194)</f>
        <v>0</v>
      </c>
    </row>
    <row r="194" spans="1:9" ht="12.75">
      <c r="A194" s="116" t="s">
        <v>147</v>
      </c>
      <c r="B194" s="78" t="s">
        <v>235</v>
      </c>
      <c r="C194" s="107" t="s">
        <v>236</v>
      </c>
      <c r="D194" s="107" t="s">
        <v>123</v>
      </c>
      <c r="E194" s="54" t="s">
        <v>381</v>
      </c>
      <c r="F194" s="115">
        <v>850</v>
      </c>
      <c r="G194" s="67">
        <f>SUM(G195:G197)</f>
        <v>2000</v>
      </c>
      <c r="H194" s="63">
        <f>SUM(H195:H197)</f>
        <v>0</v>
      </c>
      <c r="I194" s="63">
        <f>SUM(I195:I197)</f>
        <v>0</v>
      </c>
    </row>
    <row r="195" spans="1:9" ht="25.5" hidden="1">
      <c r="A195" s="64" t="s">
        <v>148</v>
      </c>
      <c r="B195" s="78" t="s">
        <v>235</v>
      </c>
      <c r="C195" s="107" t="s">
        <v>236</v>
      </c>
      <c r="D195" s="107" t="s">
        <v>123</v>
      </c>
      <c r="E195" s="54" t="s">
        <v>381</v>
      </c>
      <c r="F195" s="115">
        <v>851</v>
      </c>
      <c r="G195" s="67">
        <f>SUM(G196)</f>
        <v>0</v>
      </c>
      <c r="H195" s="63">
        <v>0</v>
      </c>
      <c r="I195" s="63">
        <v>0</v>
      </c>
    </row>
    <row r="196" spans="1:9" ht="12.75" hidden="1">
      <c r="A196" s="116" t="s">
        <v>246</v>
      </c>
      <c r="B196" s="78" t="s">
        <v>235</v>
      </c>
      <c r="C196" s="107" t="s">
        <v>236</v>
      </c>
      <c r="D196" s="107" t="s">
        <v>123</v>
      </c>
      <c r="E196" s="54" t="s">
        <v>381</v>
      </c>
      <c r="F196" s="115">
        <v>852</v>
      </c>
      <c r="G196" s="67">
        <v>0</v>
      </c>
      <c r="H196" s="63">
        <v>0</v>
      </c>
      <c r="I196" s="63">
        <v>0</v>
      </c>
    </row>
    <row r="197" spans="1:9" ht="12.75">
      <c r="A197" s="116" t="s">
        <v>247</v>
      </c>
      <c r="B197" s="78" t="s">
        <v>235</v>
      </c>
      <c r="C197" s="107" t="s">
        <v>236</v>
      </c>
      <c r="D197" s="107" t="s">
        <v>123</v>
      </c>
      <c r="E197" s="54" t="s">
        <v>381</v>
      </c>
      <c r="F197" s="115">
        <v>853</v>
      </c>
      <c r="G197" s="161">
        <v>2000</v>
      </c>
      <c r="H197" s="63">
        <v>0</v>
      </c>
      <c r="I197" s="63">
        <v>0</v>
      </c>
    </row>
    <row r="198" spans="1:9" ht="25.5" customHeight="1">
      <c r="A198" s="158" t="s">
        <v>248</v>
      </c>
      <c r="B198" s="78" t="s">
        <v>235</v>
      </c>
      <c r="C198" s="107" t="s">
        <v>236</v>
      </c>
      <c r="D198" s="107" t="s">
        <v>123</v>
      </c>
      <c r="E198" s="59" t="s">
        <v>396</v>
      </c>
      <c r="F198" s="115"/>
      <c r="G198" s="57">
        <f aca="true" t="shared" si="26" ref="G198:I200">SUM(G199)</f>
        <v>400000</v>
      </c>
      <c r="H198" s="57">
        <f t="shared" si="26"/>
        <v>400000</v>
      </c>
      <c r="I198" s="57">
        <f t="shared" si="26"/>
        <v>400000</v>
      </c>
    </row>
    <row r="199" spans="1:9" ht="27.75" customHeight="1">
      <c r="A199" s="70" t="s">
        <v>138</v>
      </c>
      <c r="B199" s="78" t="s">
        <v>235</v>
      </c>
      <c r="C199" s="107" t="s">
        <v>236</v>
      </c>
      <c r="D199" s="107" t="s">
        <v>123</v>
      </c>
      <c r="E199" s="54" t="s">
        <v>396</v>
      </c>
      <c r="F199" s="115">
        <v>200</v>
      </c>
      <c r="G199" s="67">
        <f t="shared" si="26"/>
        <v>400000</v>
      </c>
      <c r="H199" s="67">
        <f t="shared" si="26"/>
        <v>400000</v>
      </c>
      <c r="I199" s="67">
        <f t="shared" si="26"/>
        <v>400000</v>
      </c>
    </row>
    <row r="200" spans="1:9" ht="38.25">
      <c r="A200" s="71" t="s">
        <v>140</v>
      </c>
      <c r="B200" s="78" t="s">
        <v>235</v>
      </c>
      <c r="C200" s="107" t="s">
        <v>236</v>
      </c>
      <c r="D200" s="107" t="s">
        <v>123</v>
      </c>
      <c r="E200" s="54" t="s">
        <v>396</v>
      </c>
      <c r="F200" s="115">
        <v>240</v>
      </c>
      <c r="G200" s="67">
        <f t="shared" si="26"/>
        <v>400000</v>
      </c>
      <c r="H200" s="67">
        <f t="shared" si="26"/>
        <v>400000</v>
      </c>
      <c r="I200" s="67">
        <f t="shared" si="26"/>
        <v>400000</v>
      </c>
    </row>
    <row r="201" spans="1:9" ht="38.25">
      <c r="A201" s="64" t="s">
        <v>143</v>
      </c>
      <c r="B201" s="78" t="s">
        <v>235</v>
      </c>
      <c r="C201" s="107" t="s">
        <v>236</v>
      </c>
      <c r="D201" s="107" t="s">
        <v>123</v>
      </c>
      <c r="E201" s="54" t="s">
        <v>396</v>
      </c>
      <c r="F201" s="115">
        <v>244</v>
      </c>
      <c r="G201" s="67">
        <v>400000</v>
      </c>
      <c r="H201" s="67">
        <v>400000</v>
      </c>
      <c r="I201" s="67">
        <v>400000</v>
      </c>
    </row>
    <row r="202" spans="1:9" ht="38.25">
      <c r="A202" s="87" t="s">
        <v>209</v>
      </c>
      <c r="B202" s="78" t="s">
        <v>235</v>
      </c>
      <c r="C202" s="107" t="s">
        <v>236</v>
      </c>
      <c r="D202" s="107" t="s">
        <v>123</v>
      </c>
      <c r="E202" s="59" t="s">
        <v>396</v>
      </c>
      <c r="F202" s="118"/>
      <c r="G202" s="57">
        <f>SUM(G203)</f>
        <v>4042</v>
      </c>
      <c r="H202" s="57">
        <f aca="true" t="shared" si="27" ref="H202:I204">SUM(H203)</f>
        <v>4042</v>
      </c>
      <c r="I202" s="57">
        <f t="shared" si="27"/>
        <v>4042</v>
      </c>
    </row>
    <row r="203" spans="1:9" ht="25.5">
      <c r="A203" s="70" t="s">
        <v>138</v>
      </c>
      <c r="B203" s="78" t="s">
        <v>235</v>
      </c>
      <c r="C203" s="107" t="s">
        <v>236</v>
      </c>
      <c r="D203" s="107" t="s">
        <v>123</v>
      </c>
      <c r="E203" s="54" t="s">
        <v>396</v>
      </c>
      <c r="F203" s="115">
        <v>200</v>
      </c>
      <c r="G203" s="67">
        <f>SUM(G204)</f>
        <v>4042</v>
      </c>
      <c r="H203" s="67">
        <f t="shared" si="27"/>
        <v>4042</v>
      </c>
      <c r="I203" s="67">
        <f t="shared" si="27"/>
        <v>4042</v>
      </c>
    </row>
    <row r="204" spans="1:9" ht="28.5" customHeight="1">
      <c r="A204" s="71" t="s">
        <v>140</v>
      </c>
      <c r="B204" s="78" t="s">
        <v>235</v>
      </c>
      <c r="C204" s="107" t="s">
        <v>236</v>
      </c>
      <c r="D204" s="107" t="s">
        <v>123</v>
      </c>
      <c r="E204" s="54" t="s">
        <v>396</v>
      </c>
      <c r="F204" s="115">
        <v>240</v>
      </c>
      <c r="G204" s="67">
        <f>SUM(G205)</f>
        <v>4042</v>
      </c>
      <c r="H204" s="67">
        <f t="shared" si="27"/>
        <v>4042</v>
      </c>
      <c r="I204" s="67">
        <f t="shared" si="27"/>
        <v>4042</v>
      </c>
    </row>
    <row r="205" spans="1:9" ht="27" customHeight="1">
      <c r="A205" s="64" t="s">
        <v>143</v>
      </c>
      <c r="B205" s="78" t="s">
        <v>235</v>
      </c>
      <c r="C205" s="107" t="s">
        <v>236</v>
      </c>
      <c r="D205" s="107" t="s">
        <v>123</v>
      </c>
      <c r="E205" s="54" t="s">
        <v>396</v>
      </c>
      <c r="F205" s="115">
        <v>244</v>
      </c>
      <c r="G205" s="67">
        <v>4042</v>
      </c>
      <c r="H205" s="67">
        <v>4042</v>
      </c>
      <c r="I205" s="67">
        <v>4042</v>
      </c>
    </row>
    <row r="206" spans="1:9" ht="13.5" customHeight="1">
      <c r="A206" s="53" t="s">
        <v>249</v>
      </c>
      <c r="B206" s="77" t="s">
        <v>235</v>
      </c>
      <c r="C206" s="104" t="s">
        <v>236</v>
      </c>
      <c r="D206" s="104" t="s">
        <v>123</v>
      </c>
      <c r="E206" s="59" t="s">
        <v>250</v>
      </c>
      <c r="F206" s="119"/>
      <c r="G206" s="57">
        <f>SUM(G207+G212)</f>
        <v>761612</v>
      </c>
      <c r="H206" s="57">
        <f>SUM(H207+H212)</f>
        <v>572169</v>
      </c>
      <c r="I206" s="61">
        <f>SUM(I207+I212)</f>
        <v>586474</v>
      </c>
    </row>
    <row r="207" spans="1:9" ht="11.25" customHeight="1">
      <c r="A207" s="81" t="s">
        <v>242</v>
      </c>
      <c r="B207" s="120" t="s">
        <v>235</v>
      </c>
      <c r="C207" s="121" t="s">
        <v>236</v>
      </c>
      <c r="D207" s="121" t="s">
        <v>123</v>
      </c>
      <c r="E207" s="122" t="s">
        <v>383</v>
      </c>
      <c r="F207" s="123"/>
      <c r="G207" s="67">
        <f aca="true" t="shared" si="28" ref="G207:I208">SUM(G208)</f>
        <v>715212</v>
      </c>
      <c r="H207" s="69">
        <f t="shared" si="28"/>
        <v>572169</v>
      </c>
      <c r="I207" s="69">
        <f t="shared" si="28"/>
        <v>586474</v>
      </c>
    </row>
    <row r="208" spans="1:9" ht="76.5">
      <c r="A208" s="64" t="s">
        <v>129</v>
      </c>
      <c r="B208" s="78" t="s">
        <v>235</v>
      </c>
      <c r="C208" s="107" t="s">
        <v>236</v>
      </c>
      <c r="D208" s="107" t="s">
        <v>123</v>
      </c>
      <c r="E208" s="54" t="s">
        <v>383</v>
      </c>
      <c r="F208" s="107">
        <v>100</v>
      </c>
      <c r="G208" s="67">
        <f t="shared" si="28"/>
        <v>715212</v>
      </c>
      <c r="H208" s="67">
        <f t="shared" si="28"/>
        <v>572169</v>
      </c>
      <c r="I208" s="67">
        <f t="shared" si="28"/>
        <v>586474</v>
      </c>
    </row>
    <row r="209" spans="1:9" ht="25.5">
      <c r="A209" s="64" t="s">
        <v>241</v>
      </c>
      <c r="B209" s="78" t="s">
        <v>235</v>
      </c>
      <c r="C209" s="107" t="s">
        <v>236</v>
      </c>
      <c r="D209" s="107" t="s">
        <v>123</v>
      </c>
      <c r="E209" s="54" t="s">
        <v>383</v>
      </c>
      <c r="F209" s="107">
        <v>110</v>
      </c>
      <c r="G209" s="63">
        <f>SUM(G210+G211)</f>
        <v>715212</v>
      </c>
      <c r="H209" s="63">
        <f>SUM(H210:H211)</f>
        <v>572169</v>
      </c>
      <c r="I209" s="63">
        <f>SUM(I210:I211)</f>
        <v>586474</v>
      </c>
    </row>
    <row r="210" spans="1:9" ht="12.75">
      <c r="A210" s="124" t="s">
        <v>243</v>
      </c>
      <c r="B210" s="78" t="s">
        <v>235</v>
      </c>
      <c r="C210" s="107" t="s">
        <v>236</v>
      </c>
      <c r="D210" s="107" t="s">
        <v>123</v>
      </c>
      <c r="E210" s="54" t="s">
        <v>383</v>
      </c>
      <c r="F210" s="107">
        <v>111</v>
      </c>
      <c r="G210" s="161">
        <v>549318</v>
      </c>
      <c r="H210" s="63">
        <v>439454</v>
      </c>
      <c r="I210" s="63">
        <v>450441</v>
      </c>
    </row>
    <row r="211" spans="1:9" ht="12" customHeight="1">
      <c r="A211" s="82" t="s">
        <v>244</v>
      </c>
      <c r="B211" s="78" t="s">
        <v>235</v>
      </c>
      <c r="C211" s="107" t="s">
        <v>236</v>
      </c>
      <c r="D211" s="107" t="s">
        <v>123</v>
      </c>
      <c r="E211" s="54" t="s">
        <v>383</v>
      </c>
      <c r="F211" s="107">
        <v>119</v>
      </c>
      <c r="G211" s="161">
        <v>165894</v>
      </c>
      <c r="H211" s="67">
        <v>132715</v>
      </c>
      <c r="I211" s="67">
        <v>136033</v>
      </c>
    </row>
    <row r="212" spans="1:9" ht="25.5">
      <c r="A212" s="64" t="s">
        <v>245</v>
      </c>
      <c r="B212" s="78" t="s">
        <v>235</v>
      </c>
      <c r="C212" s="107" t="s">
        <v>236</v>
      </c>
      <c r="D212" s="107" t="s">
        <v>123</v>
      </c>
      <c r="E212" s="54" t="s">
        <v>382</v>
      </c>
      <c r="F212" s="107"/>
      <c r="G212" s="67">
        <f aca="true" t="shared" si="29" ref="G212:I214">SUM(G213)</f>
        <v>46400</v>
      </c>
      <c r="H212" s="67">
        <f t="shared" si="29"/>
        <v>0</v>
      </c>
      <c r="I212" s="67">
        <f t="shared" si="29"/>
        <v>0</v>
      </c>
    </row>
    <row r="213" spans="1:9" ht="24" customHeight="1">
      <c r="A213" s="75" t="s">
        <v>138</v>
      </c>
      <c r="B213" s="78" t="s">
        <v>235</v>
      </c>
      <c r="C213" s="107" t="s">
        <v>236</v>
      </c>
      <c r="D213" s="107" t="s">
        <v>123</v>
      </c>
      <c r="E213" s="54" t="s">
        <v>382</v>
      </c>
      <c r="F213" s="107">
        <v>200</v>
      </c>
      <c r="G213" s="67">
        <f t="shared" si="29"/>
        <v>46400</v>
      </c>
      <c r="H213" s="125">
        <f t="shared" si="29"/>
        <v>0</v>
      </c>
      <c r="I213" s="125">
        <f t="shared" si="29"/>
        <v>0</v>
      </c>
    </row>
    <row r="214" spans="1:9" ht="24" customHeight="1">
      <c r="A214" s="75" t="s">
        <v>140</v>
      </c>
      <c r="B214" s="78" t="s">
        <v>235</v>
      </c>
      <c r="C214" s="107" t="s">
        <v>236</v>
      </c>
      <c r="D214" s="107" t="s">
        <v>123</v>
      </c>
      <c r="E214" s="54" t="s">
        <v>382</v>
      </c>
      <c r="F214" s="107">
        <v>240</v>
      </c>
      <c r="G214" s="67">
        <f t="shared" si="29"/>
        <v>46400</v>
      </c>
      <c r="H214" s="125">
        <f t="shared" si="29"/>
        <v>0</v>
      </c>
      <c r="I214" s="125">
        <f t="shared" si="29"/>
        <v>0</v>
      </c>
    </row>
    <row r="215" spans="1:9" ht="27" customHeight="1">
      <c r="A215" s="64" t="s">
        <v>143</v>
      </c>
      <c r="B215" s="78" t="s">
        <v>235</v>
      </c>
      <c r="C215" s="107" t="s">
        <v>236</v>
      </c>
      <c r="D215" s="107" t="s">
        <v>123</v>
      </c>
      <c r="E215" s="54" t="s">
        <v>382</v>
      </c>
      <c r="F215" s="107">
        <v>244</v>
      </c>
      <c r="G215" s="67">
        <f>15000+31400</f>
        <v>46400</v>
      </c>
      <c r="H215" s="125">
        <v>0</v>
      </c>
      <c r="I215" s="125">
        <v>0</v>
      </c>
    </row>
    <row r="216" spans="1:9" ht="27" customHeight="1">
      <c r="A216" s="196" t="s">
        <v>405</v>
      </c>
      <c r="B216" s="77" t="s">
        <v>235</v>
      </c>
      <c r="C216" s="104" t="s">
        <v>236</v>
      </c>
      <c r="D216" s="112" t="s">
        <v>171</v>
      </c>
      <c r="E216" s="59" t="s">
        <v>407</v>
      </c>
      <c r="F216" s="104"/>
      <c r="G216" s="57">
        <f aca="true" t="shared" si="30" ref="G216:I219">SUM(G217)</f>
        <v>5000</v>
      </c>
      <c r="H216" s="57">
        <f t="shared" si="30"/>
        <v>5000</v>
      </c>
      <c r="I216" s="199">
        <f t="shared" si="30"/>
        <v>0</v>
      </c>
    </row>
    <row r="217" spans="1:9" ht="43.5" customHeight="1">
      <c r="A217" s="197" t="s">
        <v>406</v>
      </c>
      <c r="B217" s="77" t="s">
        <v>235</v>
      </c>
      <c r="C217" s="104" t="s">
        <v>236</v>
      </c>
      <c r="D217" s="112" t="s">
        <v>171</v>
      </c>
      <c r="E217" s="59" t="s">
        <v>407</v>
      </c>
      <c r="F217" s="104"/>
      <c r="G217" s="57">
        <f t="shared" si="30"/>
        <v>5000</v>
      </c>
      <c r="H217" s="57">
        <f t="shared" si="30"/>
        <v>5000</v>
      </c>
      <c r="I217" s="199">
        <f t="shared" si="30"/>
        <v>0</v>
      </c>
    </row>
    <row r="218" spans="1:9" ht="24" customHeight="1">
      <c r="A218" s="75" t="s">
        <v>138</v>
      </c>
      <c r="B218" s="78" t="s">
        <v>235</v>
      </c>
      <c r="C218" s="107" t="s">
        <v>236</v>
      </c>
      <c r="D218" s="198" t="s">
        <v>171</v>
      </c>
      <c r="E218" s="54" t="s">
        <v>407</v>
      </c>
      <c r="F218" s="107">
        <v>200</v>
      </c>
      <c r="G218" s="67">
        <f t="shared" si="30"/>
        <v>5000</v>
      </c>
      <c r="H218" s="67">
        <f t="shared" si="30"/>
        <v>5000</v>
      </c>
      <c r="I218" s="200">
        <f t="shared" si="30"/>
        <v>0</v>
      </c>
    </row>
    <row r="219" spans="1:9" ht="27" customHeight="1">
      <c r="A219" s="75" t="s">
        <v>140</v>
      </c>
      <c r="B219" s="78" t="s">
        <v>235</v>
      </c>
      <c r="C219" s="107" t="s">
        <v>236</v>
      </c>
      <c r="D219" s="198" t="s">
        <v>171</v>
      </c>
      <c r="E219" s="54" t="s">
        <v>407</v>
      </c>
      <c r="F219" s="107">
        <v>240</v>
      </c>
      <c r="G219" s="67">
        <f t="shared" si="30"/>
        <v>5000</v>
      </c>
      <c r="H219" s="67">
        <f t="shared" si="30"/>
        <v>5000</v>
      </c>
      <c r="I219" s="200">
        <f t="shared" si="30"/>
        <v>0</v>
      </c>
    </row>
    <row r="220" spans="1:9" ht="30" customHeight="1">
      <c r="A220" s="64" t="s">
        <v>143</v>
      </c>
      <c r="B220" s="78" t="s">
        <v>235</v>
      </c>
      <c r="C220" s="107" t="s">
        <v>236</v>
      </c>
      <c r="D220" s="198" t="s">
        <v>171</v>
      </c>
      <c r="E220" s="54" t="s">
        <v>407</v>
      </c>
      <c r="F220" s="107">
        <v>244</v>
      </c>
      <c r="G220" s="67">
        <v>5000</v>
      </c>
      <c r="H220" s="67">
        <v>5000</v>
      </c>
      <c r="I220" s="200">
        <v>0</v>
      </c>
    </row>
    <row r="221" spans="1:9" ht="12.75">
      <c r="A221" s="202" t="s">
        <v>293</v>
      </c>
      <c r="B221" s="78"/>
      <c r="C221" s="107"/>
      <c r="D221" s="107"/>
      <c r="E221" s="126"/>
      <c r="F221" s="126"/>
      <c r="G221" s="127"/>
      <c r="H221" s="69">
        <v>267781</v>
      </c>
      <c r="I221" s="69">
        <v>547180</v>
      </c>
    </row>
    <row r="222" spans="1:9" ht="12.75">
      <c r="A222" s="128" t="s">
        <v>251</v>
      </c>
      <c r="B222" s="129"/>
      <c r="C222" s="117"/>
      <c r="D222" s="117"/>
      <c r="E222" s="117"/>
      <c r="F222" s="117"/>
      <c r="G222" s="227">
        <f>SUM(G8+G177)</f>
        <v>16554279.42</v>
      </c>
      <c r="H222" s="61">
        <f>SUM(H8+H177+H221)</f>
        <v>11343820</v>
      </c>
      <c r="I222" s="61">
        <f>SUM(I8+I177+I221)</f>
        <v>11598695</v>
      </c>
    </row>
    <row r="223" ht="12.75">
      <c r="A223" s="130"/>
    </row>
    <row r="226" ht="26.25" customHeight="1"/>
    <row r="227" ht="12.75" hidden="1"/>
    <row r="228" ht="12.75" hidden="1"/>
    <row r="229" ht="12" customHeight="1" hidden="1"/>
    <row r="230" ht="12.75" hidden="1"/>
    <row r="231" ht="12.75" hidden="1"/>
    <row r="233" ht="12.75">
      <c r="H233" s="58"/>
    </row>
    <row r="235" ht="21" customHeight="1"/>
    <row r="236" ht="12.75" customHeight="1"/>
    <row r="237" ht="12.75" customHeight="1" hidden="1"/>
    <row r="238" ht="12.75" customHeight="1" hidden="1"/>
    <row r="239" ht="12.75" customHeight="1"/>
  </sheetData>
  <sheetProtection/>
  <mergeCells count="7">
    <mergeCell ref="A1:I1"/>
    <mergeCell ref="A2:I2"/>
    <mergeCell ref="A3:I3"/>
    <mergeCell ref="A4:I4"/>
    <mergeCell ref="A6:A7"/>
    <mergeCell ref="B6:F6"/>
    <mergeCell ref="G6:I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K8" sqref="K8"/>
    </sheetView>
  </sheetViews>
  <sheetFormatPr defaultColWidth="8.875" defaultRowHeight="12.75"/>
  <cols>
    <col min="1" max="1" width="40.125" style="47" customWidth="1"/>
    <col min="2" max="2" width="10.25390625" style="47" customWidth="1"/>
    <col min="3" max="4" width="9.25390625" style="47" customWidth="1"/>
    <col min="5" max="5" width="9.75390625" style="47" customWidth="1"/>
    <col min="6" max="6" width="13.00390625" style="47" customWidth="1"/>
    <col min="7" max="7" width="11.25390625" style="47" customWidth="1"/>
    <col min="8" max="16384" width="8.875" style="47" customWidth="1"/>
  </cols>
  <sheetData>
    <row r="1" ht="12.75">
      <c r="F1" s="151" t="s">
        <v>278</v>
      </c>
    </row>
    <row r="2" ht="13.5" customHeight="1">
      <c r="F2" s="151" t="s">
        <v>279</v>
      </c>
    </row>
    <row r="3" spans="2:6" ht="34.5" customHeight="1">
      <c r="B3" s="256" t="s">
        <v>294</v>
      </c>
      <c r="C3" s="243"/>
      <c r="D3" s="243"/>
      <c r="E3" s="243"/>
      <c r="F3" s="243"/>
    </row>
    <row r="5" spans="1:7" ht="19.5" customHeight="1">
      <c r="A5" s="257" t="s">
        <v>280</v>
      </c>
      <c r="B5" s="257"/>
      <c r="C5" s="257"/>
      <c r="D5" s="257"/>
      <c r="E5" s="257"/>
      <c r="F5" s="257"/>
      <c r="G5" s="152"/>
    </row>
    <row r="6" spans="1:6" ht="24" customHeight="1">
      <c r="A6" s="153"/>
      <c r="B6" s="153"/>
      <c r="C6" s="153"/>
      <c r="D6" s="153"/>
      <c r="E6" s="153"/>
      <c r="F6" s="153"/>
    </row>
    <row r="7" spans="1:6" ht="72" customHeight="1">
      <c r="A7" s="154" t="s">
        <v>281</v>
      </c>
      <c r="B7" s="154" t="s">
        <v>295</v>
      </c>
      <c r="C7" s="258" t="s">
        <v>282</v>
      </c>
      <c r="D7" s="259"/>
      <c r="E7" s="260"/>
      <c r="F7" s="154" t="s">
        <v>299</v>
      </c>
    </row>
    <row r="8" spans="1:6" ht="63" customHeight="1">
      <c r="A8" s="154"/>
      <c r="B8" s="154"/>
      <c r="C8" s="155" t="s">
        <v>296</v>
      </c>
      <c r="D8" s="155" t="s">
        <v>297</v>
      </c>
      <c r="E8" s="155" t="s">
        <v>298</v>
      </c>
      <c r="F8" s="154"/>
    </row>
    <row r="9" spans="1:6" ht="12.75">
      <c r="A9" s="156" t="s">
        <v>283</v>
      </c>
      <c r="B9" s="156">
        <v>0</v>
      </c>
      <c r="C9" s="157">
        <f>SUM(C11)</f>
        <v>97339</v>
      </c>
      <c r="D9" s="157">
        <f>SUM(D11)</f>
        <v>95870</v>
      </c>
      <c r="E9" s="157">
        <f>SUM(E11)</f>
        <v>99760</v>
      </c>
      <c r="F9" s="156">
        <v>0</v>
      </c>
    </row>
    <row r="10" spans="1:6" ht="14.25" customHeight="1">
      <c r="A10" s="156" t="s">
        <v>284</v>
      </c>
      <c r="B10" s="156"/>
      <c r="C10" s="157"/>
      <c r="D10" s="157"/>
      <c r="E10" s="157"/>
      <c r="F10" s="156"/>
    </row>
    <row r="11" spans="1:6" ht="21.75" customHeight="1">
      <c r="A11" s="154" t="s">
        <v>285</v>
      </c>
      <c r="B11" s="156">
        <v>0</v>
      </c>
      <c r="C11" s="157">
        <v>97339</v>
      </c>
      <c r="D11" s="157">
        <v>95870</v>
      </c>
      <c r="E11" s="157">
        <v>99760</v>
      </c>
      <c r="F11" s="156">
        <v>0</v>
      </c>
    </row>
    <row r="12" spans="1:6" ht="12.75">
      <c r="A12" s="156" t="s">
        <v>310</v>
      </c>
      <c r="B12" s="156"/>
      <c r="C12" s="157">
        <v>0</v>
      </c>
      <c r="D12" s="157">
        <v>0</v>
      </c>
      <c r="E12" s="157">
        <v>0</v>
      </c>
      <c r="F12" s="156"/>
    </row>
    <row r="13" spans="1:6" ht="12.75">
      <c r="A13" s="156" t="s">
        <v>311</v>
      </c>
      <c r="B13" s="156"/>
      <c r="C13" s="157">
        <v>0</v>
      </c>
      <c r="D13" s="157">
        <v>0</v>
      </c>
      <c r="E13" s="157">
        <v>0</v>
      </c>
      <c r="F13" s="156"/>
    </row>
    <row r="14" spans="1:6" ht="45">
      <c r="A14" s="154" t="s">
        <v>312</v>
      </c>
      <c r="B14" s="156"/>
      <c r="C14" s="157" t="s">
        <v>313</v>
      </c>
      <c r="D14" s="157" t="s">
        <v>314</v>
      </c>
      <c r="E14" s="157" t="s">
        <v>313</v>
      </c>
      <c r="F14" s="156"/>
    </row>
    <row r="15" spans="1:6" ht="12.75">
      <c r="A15" s="153"/>
      <c r="B15" s="153"/>
      <c r="C15" s="153"/>
      <c r="D15" s="153"/>
      <c r="E15" s="153"/>
      <c r="F15" s="153"/>
    </row>
    <row r="16" spans="1:6" ht="12.75">
      <c r="A16" s="153"/>
      <c r="B16" s="153"/>
      <c r="C16" s="153"/>
      <c r="D16" s="153"/>
      <c r="E16" s="153"/>
      <c r="F16" s="153"/>
    </row>
    <row r="17" spans="1:6" ht="12.75">
      <c r="A17" s="153"/>
      <c r="B17" s="153"/>
      <c r="C17" s="153"/>
      <c r="D17" s="153"/>
      <c r="E17" s="153"/>
      <c r="F17" s="153"/>
    </row>
    <row r="18" spans="1:6" ht="12.75">
      <c r="A18" s="153"/>
      <c r="B18" s="153"/>
      <c r="C18" s="153"/>
      <c r="D18" s="153"/>
      <c r="E18" s="153"/>
      <c r="F18" s="153"/>
    </row>
    <row r="19" spans="1:6" ht="12.75">
      <c r="A19" s="153"/>
      <c r="B19" s="153"/>
      <c r="C19" s="153"/>
      <c r="D19" s="153"/>
      <c r="E19" s="153"/>
      <c r="F19" s="153"/>
    </row>
    <row r="20" spans="1:6" ht="12.75">
      <c r="A20" s="153"/>
      <c r="B20" s="153"/>
      <c r="C20" s="153"/>
      <c r="D20" s="153"/>
      <c r="E20" s="153"/>
      <c r="F20" s="153"/>
    </row>
  </sheetData>
  <sheetProtection/>
  <mergeCells count="3">
    <mergeCell ref="B3:F3"/>
    <mergeCell ref="A5:F5"/>
    <mergeCell ref="C7:E7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K15"/>
  <sheetViews>
    <sheetView zoomScalePageLayoutView="0" workbookViewId="0" topLeftCell="A1">
      <selection activeCell="A3" sqref="A3:F3"/>
    </sheetView>
  </sheetViews>
  <sheetFormatPr defaultColWidth="8.875" defaultRowHeight="12.75"/>
  <cols>
    <col min="1" max="1" width="42.25390625" style="47" customWidth="1"/>
    <col min="2" max="2" width="14.75390625" style="47" customWidth="1"/>
    <col min="3" max="3" width="8.125" style="47" customWidth="1"/>
    <col min="4" max="4" width="12.00390625" style="47" hidden="1" customWidth="1"/>
    <col min="5" max="5" width="19.625" style="47" customWidth="1"/>
    <col min="6" max="6" width="22.00390625" style="47" customWidth="1"/>
    <col min="7" max="16384" width="8.875" style="47" customWidth="1"/>
  </cols>
  <sheetData>
    <row r="2" spans="1:6" ht="12.75">
      <c r="A2" s="131"/>
      <c r="B2" s="270" t="s">
        <v>252</v>
      </c>
      <c r="C2" s="269"/>
      <c r="D2" s="269"/>
      <c r="E2" s="269"/>
      <c r="F2" s="269"/>
    </row>
    <row r="3" spans="1:6" ht="12.75">
      <c r="A3" s="270" t="s">
        <v>253</v>
      </c>
      <c r="B3" s="270"/>
      <c r="C3" s="270"/>
      <c r="D3" s="270"/>
      <c r="E3" s="269"/>
      <c r="F3" s="269"/>
    </row>
    <row r="4" spans="1:6" ht="12.75">
      <c r="A4" s="271" t="s">
        <v>300</v>
      </c>
      <c r="B4" s="272"/>
      <c r="C4" s="272"/>
      <c r="D4" s="272"/>
      <c r="E4" s="269"/>
      <c r="F4" s="269"/>
    </row>
    <row r="5" spans="1:6" ht="12.75">
      <c r="A5" s="270" t="s">
        <v>301</v>
      </c>
      <c r="B5" s="270"/>
      <c r="C5" s="269"/>
      <c r="D5" s="269"/>
      <c r="E5" s="269"/>
      <c r="F5" s="269"/>
    </row>
    <row r="6" spans="1:6" ht="12.75">
      <c r="A6" s="132"/>
      <c r="B6" s="132"/>
      <c r="C6" s="133"/>
      <c r="D6" s="133"/>
      <c r="E6" s="133"/>
      <c r="F6" s="133"/>
    </row>
    <row r="7" spans="1:6" ht="15">
      <c r="A7" s="273" t="s">
        <v>254</v>
      </c>
      <c r="B7" s="273"/>
      <c r="C7" s="269"/>
      <c r="D7" s="269"/>
      <c r="E7" s="269"/>
      <c r="F7" s="269"/>
    </row>
    <row r="8" spans="1:11" ht="15.75" thickBot="1">
      <c r="A8" s="274" t="s">
        <v>302</v>
      </c>
      <c r="B8" s="243"/>
      <c r="C8" s="243"/>
      <c r="D8" s="243"/>
      <c r="E8" s="243"/>
      <c r="F8" s="243"/>
      <c r="G8" s="46"/>
      <c r="H8" s="46"/>
      <c r="I8" s="46"/>
      <c r="J8" s="46"/>
      <c r="K8" s="46"/>
    </row>
    <row r="9" spans="1:6" ht="15">
      <c r="A9" s="261" t="s">
        <v>111</v>
      </c>
      <c r="B9" s="249" t="s">
        <v>255</v>
      </c>
      <c r="C9" s="263"/>
      <c r="D9" s="263"/>
      <c r="E9" s="263"/>
      <c r="F9" s="264"/>
    </row>
    <row r="10" spans="1:6" ht="30.75" customHeight="1" thickBot="1">
      <c r="A10" s="262"/>
      <c r="B10" s="265" t="s">
        <v>256</v>
      </c>
      <c r="C10" s="266"/>
      <c r="D10" s="266"/>
      <c r="E10" s="135" t="s">
        <v>257</v>
      </c>
      <c r="F10" s="135" t="s">
        <v>303</v>
      </c>
    </row>
    <row r="11" spans="1:6" ht="30">
      <c r="A11" s="136" t="s">
        <v>258</v>
      </c>
      <c r="B11" s="249">
        <v>97339</v>
      </c>
      <c r="C11" s="250"/>
      <c r="D11" s="250"/>
      <c r="E11" s="135">
        <v>95870</v>
      </c>
      <c r="F11" s="135">
        <v>99760</v>
      </c>
    </row>
    <row r="12" spans="1:6" ht="30.75" thickBot="1">
      <c r="A12" s="137" t="s">
        <v>259</v>
      </c>
      <c r="B12" s="267">
        <v>0</v>
      </c>
      <c r="C12" s="268"/>
      <c r="D12" s="268"/>
      <c r="E12" s="135">
        <v>0</v>
      </c>
      <c r="F12" s="135">
        <v>0</v>
      </c>
    </row>
    <row r="13" spans="1:6" ht="15">
      <c r="A13" s="138"/>
      <c r="B13" s="134"/>
      <c r="C13" s="134"/>
      <c r="D13" s="134"/>
      <c r="E13" s="133"/>
      <c r="F13" s="133"/>
    </row>
    <row r="14" spans="1:6" ht="15">
      <c r="A14" s="48"/>
      <c r="B14" s="48"/>
      <c r="C14" s="133"/>
      <c r="D14" s="133"/>
      <c r="E14" s="133"/>
      <c r="F14" s="133"/>
    </row>
    <row r="15" spans="1:6" ht="12.75">
      <c r="A15" s="269"/>
      <c r="B15" s="269"/>
      <c r="C15" s="269"/>
      <c r="D15" s="269"/>
      <c r="E15" s="133"/>
      <c r="F15" s="133"/>
    </row>
  </sheetData>
  <sheetProtection/>
  <mergeCells count="12">
    <mergeCell ref="B2:F2"/>
    <mergeCell ref="A3:F3"/>
    <mergeCell ref="A4:F4"/>
    <mergeCell ref="A5:F5"/>
    <mergeCell ref="A7:F7"/>
    <mergeCell ref="A8:F8"/>
    <mergeCell ref="A9:A10"/>
    <mergeCell ref="B9:F9"/>
    <mergeCell ref="B10:D10"/>
    <mergeCell ref="B11:D11"/>
    <mergeCell ref="B12:D12"/>
    <mergeCell ref="A15:D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</cp:lastModifiedBy>
  <cp:lastPrinted>2024-01-25T03:05:43Z</cp:lastPrinted>
  <dcterms:created xsi:type="dcterms:W3CDTF">2019-11-14T00:03:02Z</dcterms:created>
  <dcterms:modified xsi:type="dcterms:W3CDTF">2024-01-25T03:06:36Z</dcterms:modified>
  <cp:category/>
  <cp:version/>
  <cp:contentType/>
  <cp:contentStatus/>
</cp:coreProperties>
</file>