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640" tabRatio="560" activeTab="0"/>
  </bookViews>
  <sheets>
    <sheet name="ХВС" sheetId="1" r:id="rId1"/>
  </sheets>
  <definedNames>
    <definedName name="_xlnm.Print_Titles" localSheetId="0">'ХВС'!$6:$7</definedName>
    <definedName name="_xlnm.Print_Area" localSheetId="0">'ХВС'!$A$1:$K$145</definedName>
  </definedNames>
  <calcPr fullCalcOnLoad="1" refMode="R1C1"/>
</workbook>
</file>

<file path=xl/sharedStrings.xml><?xml version="1.0" encoding="utf-8"?>
<sst xmlns="http://schemas.openxmlformats.org/spreadsheetml/2006/main" count="411" uniqueCount="240">
  <si>
    <t>план</t>
  </si>
  <si>
    <t>факт</t>
  </si>
  <si>
    <t>%</t>
  </si>
  <si>
    <t>№ п/п</t>
  </si>
  <si>
    <t>Единица
измерений</t>
  </si>
  <si>
    <t>тыс. руб.</t>
  </si>
  <si>
    <t>Текущие расходы</t>
  </si>
  <si>
    <t>Операционные расходы</t>
  </si>
  <si>
    <t>индекс потребительских цен</t>
  </si>
  <si>
    <t>Амортизация</t>
  </si>
  <si>
    <t>Нормативная прибыль</t>
  </si>
  <si>
    <t>Темп роста тарифа</t>
  </si>
  <si>
    <t>руб./куб. м</t>
  </si>
  <si>
    <t>Расчетная предпринимательская прибыль гарантирующей организации</t>
  </si>
  <si>
    <t>Административные расходы</t>
  </si>
  <si>
    <t>Ремонтные расходы</t>
  </si>
  <si>
    <t>МВт в мес.</t>
  </si>
  <si>
    <t>кВт-ч/куб. м</t>
  </si>
  <si>
    <t>Проценты по займам и кредитам</t>
  </si>
  <si>
    <t>Возврат займов и кредитов</t>
  </si>
  <si>
    <t>Займы и кредиты (для метода индексации)</t>
  </si>
  <si>
    <t>Расходы на обслуживание бесхозяйных сетей</t>
  </si>
  <si>
    <t>Плата за негативное воздействие на окружающую среду</t>
  </si>
  <si>
    <t>Транспортный налог</t>
  </si>
  <si>
    <t>Плата за пользование водным объектом</t>
  </si>
  <si>
    <t>Водный налог</t>
  </si>
  <si>
    <t>Земельный налог и арендная плата за землю</t>
  </si>
  <si>
    <t>Налог на имущество организаций</t>
  </si>
  <si>
    <t>Налог на прибыль</t>
  </si>
  <si>
    <t>Расходы на покупку воды</t>
  </si>
  <si>
    <t>Расходы на транспортировку воды</t>
  </si>
  <si>
    <t>Расходы на тепловую энергию</t>
  </si>
  <si>
    <t>Неподконтрольные расходы</t>
  </si>
  <si>
    <t>-</t>
  </si>
  <si>
    <t>Потери воды в сети</t>
  </si>
  <si>
    <t>Экономия средств, достигнутая в результате снижения расходов предыдущего долгосрочного периода регулирования</t>
  </si>
  <si>
    <t>Расходы на компенсацию экономически обоснованных расходов, не учтенных органом регулирования тарифов при установлении тарифов в прошлые периоды регулирования, и (или) недополученных доходов</t>
  </si>
  <si>
    <t>Средства на возврат займов и кредитов, привлекаемых на реализацию мероприятий инвестиционной программы, в размере, определяемом исходя из срока их возврата, предусмотренного договорами займа и кредитными договорами, а также проценты по таким займам и кредитам</t>
  </si>
  <si>
    <t>Расходы на капитальные вложения (инвестиции), определяемые в соответствии с утвержденными инвестиционными программами</t>
  </si>
  <si>
    <t>бюджетным потребителям</t>
  </si>
  <si>
    <t>прочим потребителям</t>
  </si>
  <si>
    <t>Баланс:</t>
  </si>
  <si>
    <t>населению</t>
  </si>
  <si>
    <t>индекс эффективности операционных расходов</t>
  </si>
  <si>
    <t>индекс изменения количества активов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</si>
  <si>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</si>
  <si>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</si>
  <si>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</si>
  <si>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</si>
  <si>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</si>
  <si>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</si>
  <si>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</si>
  <si>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Служебные командировки</t>
  </si>
  <si>
    <t>Обучение персонала</t>
  </si>
  <si>
    <t>Расходы на амортизацию непроизводственных активов</t>
  </si>
  <si>
    <t>Расходы на страхование производственных объектов, учитываемые при определении базы по налогу на прибыль</t>
  </si>
  <si>
    <t>Прочие административные расходы:</t>
  </si>
  <si>
    <t>Расходы на оплату работ и услуг, выполняемых сторонними организациями:</t>
  </si>
  <si>
    <t>Сбытовые расходы гарантирующей организации (расходы по сомнительным долгам (дебиторской задолженности)</t>
  </si>
  <si>
    <t>руб./ МВт в мес.</t>
  </si>
  <si>
    <t>руб./ кВт-ч</t>
  </si>
  <si>
    <t>кВт-ч</t>
  </si>
  <si>
    <t>Расходы на электрическую энергию и мощность</t>
  </si>
  <si>
    <t xml:space="preserve">Мощность </t>
  </si>
  <si>
    <t>объем покупной воды</t>
  </si>
  <si>
    <t>тариф на воду</t>
  </si>
  <si>
    <t>куб. м</t>
  </si>
  <si>
    <t>Расходы на выплаты, предусмотренные коллективными договорами, не учитываемые при определении налоговой базы налога на прибыль (расходы, относимые на прибыль после налогообложения)</t>
  </si>
  <si>
    <t>Фонд оплаты труда основного производственного персонала</t>
  </si>
  <si>
    <t>Среднемесячная оплата труда основного производственного персонала</t>
  </si>
  <si>
    <t>Численность (среднесписочная) основного производственного персонала, принятая для расчета</t>
  </si>
  <si>
    <t>Страховые взносы от оплаты труда основного производственного персонала</t>
  </si>
  <si>
    <t>Фонд оплаты труда цехового персонала</t>
  </si>
  <si>
    <t>Среднемесячная оплата труда цехового персонала</t>
  </si>
  <si>
    <t>Численность (среднесписочная) цехового персонала, принятая для расчета</t>
  </si>
  <si>
    <t>Страховые взносы от оплаты труда цехового персонала</t>
  </si>
  <si>
    <t>Объем поднятой воды</t>
  </si>
  <si>
    <t>Объем воды, используемой на собственные хозяйственно-бытовые нужды</t>
  </si>
  <si>
    <t>Объем воды, поданной в сеть</t>
  </si>
  <si>
    <t>Объем воды, используемой на производственные нужды всего, в том числе:</t>
  </si>
  <si>
    <t>на нужды горячего водоснабжения</t>
  </si>
  <si>
    <t>Объем реализации воды всего, в том числе:</t>
  </si>
  <si>
    <t>1.</t>
  </si>
  <si>
    <t>2.</t>
  </si>
  <si>
    <t>3.</t>
  </si>
  <si>
    <t>4.</t>
  </si>
  <si>
    <t>5.</t>
  </si>
  <si>
    <t>6.</t>
  </si>
  <si>
    <t>Представлено Предприятием в качестве обоснования</t>
  </si>
  <si>
    <t>2017 год</t>
  </si>
  <si>
    <t>2018 год</t>
  </si>
  <si>
    <t>руб./мес.</t>
  </si>
  <si>
    <t>ед.</t>
  </si>
  <si>
    <t>Фонд оплаты труда административного персонала</t>
  </si>
  <si>
    <t>Среднемесячная оплата труда административного персонала</t>
  </si>
  <si>
    <t>Численность (среднесписочная) административного персонала, относимая на регулируемый вид деятельности</t>
  </si>
  <si>
    <t>Страховые взносы от оплаты труда административного персонала</t>
  </si>
  <si>
    <t>Расходы на оплату товаров (услуг, работ), приобретаемых у других организаций, осуществляющих регулируемые виды деятельности</t>
  </si>
  <si>
    <t>Расходы на водоотведение</t>
  </si>
  <si>
    <t xml:space="preserve">Расходы на транспортировку сточных вод </t>
  </si>
  <si>
    <t>объем тепловой энергии</t>
  </si>
  <si>
    <t>тариф на тепловую энергию</t>
  </si>
  <si>
    <t>руб./Гкал</t>
  </si>
  <si>
    <t>Гкал</t>
  </si>
  <si>
    <t>Расходы на горячую воду</t>
  </si>
  <si>
    <t>объем горячей воды</t>
  </si>
  <si>
    <t>тариф на горячую воду</t>
  </si>
  <si>
    <t>объем транспортируемой воды</t>
  </si>
  <si>
    <t>тариф на транспортировку воды</t>
  </si>
  <si>
    <t>объем услуги водоотведение</t>
  </si>
  <si>
    <t>тариф на водоотведение</t>
  </si>
  <si>
    <t>объем транспортируемых сточных вод</t>
  </si>
  <si>
    <t xml:space="preserve">тариф на транспортировку сточных вод </t>
  </si>
  <si>
    <t>Единый налог, уплачиваемый организацией, применяющей упрощенную систему налогообложения</t>
  </si>
  <si>
    <t>Прочие налоги и сборы:</t>
  </si>
  <si>
    <t>нет</t>
  </si>
  <si>
    <t>Наименование показателя</t>
  </si>
  <si>
    <t>Расчет необходимой валовой выручки:</t>
  </si>
  <si>
    <t xml:space="preserve"> для потребителей ….., оказывающего услуги на территории</t>
  </si>
  <si>
    <t>Параметры расчета:</t>
  </si>
  <si>
    <t>Является плательщиком НДС (да/нет)</t>
  </si>
  <si>
    <t>2015 год (утверждено дата и № НПА)</t>
  </si>
  <si>
    <t>Объем полезного отпуска питьевого водоснабжения всего, в том числе:</t>
  </si>
  <si>
    <t>7.</t>
  </si>
  <si>
    <t>1.1.</t>
  </si>
  <si>
    <t>1.2.</t>
  </si>
  <si>
    <t>1.3.</t>
  </si>
  <si>
    <t>1.1.1.</t>
  </si>
  <si>
    <t>1.1.2.</t>
  </si>
  <si>
    <t>1.1.3.</t>
  </si>
  <si>
    <t>1.1.1.1.</t>
  </si>
  <si>
    <t>1.1.1.2.</t>
  </si>
  <si>
    <t>1.1.1.3.</t>
  </si>
  <si>
    <t>1.1.1.3.1.</t>
  </si>
  <si>
    <t>Расходы на приобретение сырья и материалов и их хранение</t>
  </si>
  <si>
    <t>Расходы на оплату регулируемыми организациями выполняемых сторонними организациями работ и (или) услуг</t>
  </si>
  <si>
    <t>Расходы на оплату труда и страховые взносы производственного персонала,
в том числе:</t>
  </si>
  <si>
    <t>1.1.1.3.2.</t>
  </si>
  <si>
    <t>1.1.1.3.3.</t>
  </si>
  <si>
    <t>1.1.1.3.4.</t>
  </si>
  <si>
    <t>1.1.1.4.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</si>
  <si>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</si>
  <si>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1.1.1.5.</t>
  </si>
  <si>
    <t>Общехозяйственные расходы</t>
  </si>
  <si>
    <t>1.1.1.6.</t>
  </si>
  <si>
    <t>1.1.1.6.1.</t>
  </si>
  <si>
    <t>1.1.1.6.2.</t>
  </si>
  <si>
    <t>1.1.1.6.3.</t>
  </si>
  <si>
    <t>1.1.1.6.4.</t>
  </si>
  <si>
    <t>1.1.1.6.5.</t>
  </si>
  <si>
    <t>1.1.1.6.6.</t>
  </si>
  <si>
    <t>Расходы на амортизацию автотранспорта</t>
  </si>
  <si>
    <t>Расходы на приобретение (использование) вспомогательных материалов, запасных частей</t>
  </si>
  <si>
    <t>Расходы на эксплуатацию, техническое обслуживание и ремонт автотранспорта</t>
  </si>
  <si>
    <t>Расходы на аварийно-диспетчерское обслуживание</t>
  </si>
  <si>
    <t>Расходы на охрану труда</t>
  </si>
  <si>
    <t>Расходы на оплату труда и отчисления на социальные нужды ремонтного персонала</t>
  </si>
  <si>
    <t>Страховые взносы от оплаты труда ремонтного персонала</t>
  </si>
  <si>
    <t>1.1.2.1.</t>
  </si>
  <si>
    <t>1.1.2.2.</t>
  </si>
  <si>
    <t>1.1.2.3.</t>
  </si>
  <si>
    <t>1.1.2.4.</t>
  </si>
  <si>
    <t>Среднемесячная оплата труда ремонтного персонала</t>
  </si>
  <si>
    <t>Численность (среднесписочная) ремонтного персонала, принятая для расчета</t>
  </si>
  <si>
    <t>1.1.3.1.</t>
  </si>
  <si>
    <t>1.1.3.2.</t>
  </si>
  <si>
    <t>1.1.3.3.</t>
  </si>
  <si>
    <t>Расходы на оплату услуг сторонних организаций по обеспечению безопасности функционирования объектов централизованных систем водоснабжения и водоотведения, в том числе расходы на защиту от террористических угроз</t>
  </si>
  <si>
    <t>Производственные расходы</t>
  </si>
  <si>
    <t>Прочие производственные расходы</t>
  </si>
  <si>
    <t>1.2.1.</t>
  </si>
  <si>
    <t>1.2.2.</t>
  </si>
  <si>
    <t>Расходы на покупку электрической энергии</t>
  </si>
  <si>
    <t>Расходы на покупку мощности</t>
  </si>
  <si>
    <t>1.2.3.</t>
  </si>
  <si>
    <t>Уровень потерь воды в общем объеме воды, поданной в сеть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</si>
  <si>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</si>
  <si>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</si>
  <si>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</si>
  <si>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</si>
  <si>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</si>
  <si>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</si>
  <si>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</si>
  <si>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</si>
  <si>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1.3.8.1.</t>
  </si>
  <si>
    <t>1.3.8.2.</t>
  </si>
  <si>
    <t>1.3.1.1.</t>
  </si>
  <si>
    <t>1.3.1.2.</t>
  </si>
  <si>
    <t>1.3.1.3.</t>
  </si>
  <si>
    <t>1.3.1.4.</t>
  </si>
  <si>
    <t>1.3.1.5.</t>
  </si>
  <si>
    <t>1.3.1.6.</t>
  </si>
  <si>
    <t>1.3.2.1.</t>
  </si>
  <si>
    <t>1.3.2.2.</t>
  </si>
  <si>
    <t>1.3.2.3.</t>
  </si>
  <si>
    <t>1.3.2.4.</t>
  </si>
  <si>
    <t>1.3.2.5.</t>
  </si>
  <si>
    <t>1.3.2.6.</t>
  </si>
  <si>
    <t>1.3.2.7.</t>
  </si>
  <si>
    <t>Расходы на уплату налогов, сборов и других обязательных платежей</t>
  </si>
  <si>
    <t>1.3.2.8.</t>
  </si>
  <si>
    <t>3.1.</t>
  </si>
  <si>
    <t>3.2.</t>
  </si>
  <si>
    <t>3.3.</t>
  </si>
  <si>
    <t>Расходы на текущий ремонт централизованных систем водоснабжения либо объектов, входящих в состав таких систем</t>
  </si>
  <si>
    <t>Расходы на капитальный ремонт централизованных систем водоснабжения либо объектов, входящих в состав таких систем</t>
  </si>
  <si>
    <t>Расходы на осуществление производственного контроля качества воды</t>
  </si>
  <si>
    <t>Расходы на арендную плату, концессионную плату и лизинговые платежи в отношении централизованных систем водоснабжения либо объектов, входящих в состав таких систем</t>
  </si>
  <si>
    <t>Получено воды со стороны</t>
  </si>
  <si>
    <t>Отпущено воды другим водопроводам</t>
  </si>
  <si>
    <t>7.1.</t>
  </si>
  <si>
    <t>7.1.1.</t>
  </si>
  <si>
    <t>7.2.</t>
  </si>
  <si>
    <t>7.3.</t>
  </si>
  <si>
    <t>7.3.1.</t>
  </si>
  <si>
    <t>7.3.2.</t>
  </si>
  <si>
    <t>7.3.3.</t>
  </si>
  <si>
    <t>По нижеприведенным основаниям.</t>
  </si>
  <si>
    <t>По вышеприведенным основаниям.</t>
  </si>
  <si>
    <t>Ф.И.О.</t>
  </si>
  <si>
    <t>Административные расходы за исключением расходов на оплату труда и страховых взносов административно-управленческого персонала:</t>
  </si>
  <si>
    <t>2016 год (утверждено дата и № НПА)</t>
  </si>
  <si>
    <t>Заявлено Предприятием на 2017 год</t>
  </si>
  <si>
    <t>По расчету экспертов Администрации</t>
  </si>
  <si>
    <t>Основания, по которым произведен расчет экспертами Администрации</t>
  </si>
  <si>
    <t>Расчет тарифа на питьевую воду (питьевое водоснабжение) на 2017-2018 годы методом индексации (корректировка)</t>
  </si>
  <si>
    <t>…… муниципального образования …… района</t>
  </si>
  <si>
    <t>Долгосрочный параметр регулирования в соответствии с п.79 Основ ценообразования.</t>
  </si>
  <si>
    <t>Ответственный за подготовку</t>
  </si>
  <si>
    <t>Приняты исходя из утвержденного базового уровня операционных расходов и индекса потребительских цен на 2017 год.</t>
  </si>
  <si>
    <t>Определен исходя из принятой необходимой валовой выручки и объема полезного отпуска услуг.</t>
  </si>
  <si>
    <t>В соответствии со основными параметрами прогноза социально-экономического развития РФ Минэкономразвития России (по состоянию на октябрь 2016 года).</t>
  </si>
  <si>
    <t>НН</t>
  </si>
  <si>
    <t>СН1</t>
  </si>
  <si>
    <t>СН2</t>
  </si>
  <si>
    <t>ВН</t>
  </si>
  <si>
    <t>Объем покупной энергии:</t>
  </si>
  <si>
    <t>Тариф на электрическую энергию:</t>
  </si>
  <si>
    <t>Ставка за мощность</t>
  </si>
  <si>
    <t>Удельный расход электрической энергии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</si>
</sst>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.0000"/>
    <numFmt numFmtId="175" formatCode="0.000"/>
    <numFmt numFmtId="176" formatCode="_-* #,##0.0_р_._-;\-* #,##0.0_р_._-;_-* &quot;-&quot;??_р_._-;_-@_-"/>
    <numFmt numFmtId="177" formatCode="_-* #,##0.000_р_._-;\-* #,##0.000_р_._-;_-* &quot;-&quot;??_р_._-;_-@_-"/>
    <numFmt numFmtId="178" formatCode="#,##0.000_ ;\-#,##0.000\ "/>
    <numFmt numFmtId="179" formatCode="#,##0.00_ ;\-#,##0.00\ "/>
    <numFmt numFmtId="180" formatCode="#,##0.0_ ;\-#,##0.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0.00000"/>
    <numFmt numFmtId="188" formatCode="0.00000000"/>
    <numFmt numFmtId="189" formatCode="#,##0.0000_ ;\-#,##0.0000\ 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180" fontId="2" fillId="0" borderId="10" xfId="59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80" fontId="2" fillId="0" borderId="10" xfId="59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center" wrapText="1" indent="2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3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 indent="2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89" fontId="2" fillId="0" borderId="10" xfId="59" applyNumberFormat="1" applyFont="1" applyFill="1" applyBorder="1" applyAlignment="1" applyProtection="1">
      <alignment horizontal="center" vertical="center"/>
      <protection locked="0"/>
    </xf>
    <xf numFmtId="172" fontId="2" fillId="0" borderId="10" xfId="56" applyNumberFormat="1" applyFont="1" applyFill="1" applyBorder="1" applyAlignment="1" applyProtection="1">
      <alignment horizontal="center" vertical="center"/>
      <protection/>
    </xf>
    <xf numFmtId="1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179" fontId="3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view="pageBreakPreview" zoomScale="80" zoomScaleNormal="80" zoomScaleSheetLayoutView="80" zoomScalePageLayoutView="0" workbookViewId="0" topLeftCell="A1">
      <pane xSplit="2" ySplit="8" topLeftCell="C1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40" sqref="H140"/>
    </sheetView>
  </sheetViews>
  <sheetFormatPr defaultColWidth="0.875" defaultRowHeight="12.75"/>
  <cols>
    <col min="1" max="1" width="12.00390625" style="4" customWidth="1"/>
    <col min="2" max="2" width="51.375" style="4" customWidth="1"/>
    <col min="3" max="3" width="12.875" style="4" customWidth="1"/>
    <col min="4" max="6" width="14.125" style="4" customWidth="1"/>
    <col min="7" max="7" width="16.125" style="4" customWidth="1"/>
    <col min="8" max="8" width="35.75390625" style="21" customWidth="1"/>
    <col min="9" max="10" width="14.125" style="4" customWidth="1"/>
    <col min="11" max="11" width="47.75390625" style="21" customWidth="1"/>
    <col min="12" max="16384" width="0.875" style="4" customWidth="1"/>
  </cols>
  <sheetData>
    <row r="1" spans="9:11" ht="15.75">
      <c r="I1" s="22"/>
      <c r="J1" s="23"/>
      <c r="K1" s="22"/>
    </row>
    <row r="2" spans="1:10" s="24" customFormat="1" ht="15" customHeight="1">
      <c r="A2" s="43" t="s">
        <v>225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20" customFormat="1" ht="15" customHeight="1">
      <c r="A3" s="43" t="s">
        <v>118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20" customFormat="1" ht="15" customHeight="1">
      <c r="A4" s="43" t="s">
        <v>226</v>
      </c>
      <c r="B4" s="44"/>
      <c r="C4" s="44"/>
      <c r="D4" s="44"/>
      <c r="E4" s="44"/>
      <c r="F4" s="44"/>
      <c r="G4" s="44"/>
      <c r="H4" s="44"/>
      <c r="I4" s="44"/>
      <c r="J4" s="44"/>
    </row>
    <row r="5" spans="8:11" s="1" customFormat="1" ht="17.25" customHeight="1">
      <c r="H5" s="2"/>
      <c r="K5" s="2"/>
    </row>
    <row r="6" spans="1:11" ht="106.5" customHeight="1">
      <c r="A6" s="37" t="s">
        <v>3</v>
      </c>
      <c r="B6" s="45" t="s">
        <v>116</v>
      </c>
      <c r="C6" s="37" t="s">
        <v>4</v>
      </c>
      <c r="D6" s="47" t="s">
        <v>121</v>
      </c>
      <c r="E6" s="48"/>
      <c r="F6" s="25" t="s">
        <v>221</v>
      </c>
      <c r="G6" s="37" t="s">
        <v>222</v>
      </c>
      <c r="H6" s="37" t="s">
        <v>88</v>
      </c>
      <c r="I6" s="42" t="s">
        <v>223</v>
      </c>
      <c r="J6" s="42"/>
      <c r="K6" s="37" t="s">
        <v>224</v>
      </c>
    </row>
    <row r="7" spans="1:11" ht="13.5" customHeight="1">
      <c r="A7" s="38"/>
      <c r="B7" s="46"/>
      <c r="C7" s="38"/>
      <c r="D7" s="14" t="s">
        <v>0</v>
      </c>
      <c r="E7" s="14" t="s">
        <v>1</v>
      </c>
      <c r="F7" s="14" t="s">
        <v>0</v>
      </c>
      <c r="G7" s="38"/>
      <c r="H7" s="38"/>
      <c r="I7" s="14" t="s">
        <v>89</v>
      </c>
      <c r="J7" s="14" t="s">
        <v>90</v>
      </c>
      <c r="K7" s="38"/>
    </row>
    <row r="8" spans="1:11" ht="15">
      <c r="A8" s="5"/>
      <c r="B8" s="39" t="s">
        <v>41</v>
      </c>
      <c r="C8" s="40"/>
      <c r="D8" s="40"/>
      <c r="E8" s="40"/>
      <c r="F8" s="40"/>
      <c r="G8" s="40"/>
      <c r="H8" s="40"/>
      <c r="I8" s="40"/>
      <c r="J8" s="41"/>
      <c r="K8" s="4"/>
    </row>
    <row r="9" spans="1:11" ht="15">
      <c r="A9" s="5" t="s">
        <v>82</v>
      </c>
      <c r="B9" s="6" t="s">
        <v>76</v>
      </c>
      <c r="C9" s="18" t="s">
        <v>66</v>
      </c>
      <c r="D9" s="16">
        <f>ROUND(D11,1)+ROUND(D12,1)-ROUND(D10,1)</f>
        <v>6660</v>
      </c>
      <c r="E9" s="16">
        <f>ROUND(E11,1)+ROUND(E12,1)-ROUND(E10,1)</f>
        <v>0</v>
      </c>
      <c r="F9" s="16">
        <f>ROUND(F11,1)+ROUND(F12,1)-ROUND(F10,1)</f>
        <v>6660</v>
      </c>
      <c r="G9" s="16">
        <f>ROUND(G11,1)+ROUND(G12,1)-ROUND(G10,1)</f>
        <v>0</v>
      </c>
      <c r="H9" s="3"/>
      <c r="I9" s="16">
        <f>ROUND(I11,1)+ROUND(I12,1)-ROUND(I10,1)</f>
        <v>13320</v>
      </c>
      <c r="J9" s="16">
        <f>ROUND(J11,1)+ROUND(J12,1)-ROUND(J10,1)</f>
        <v>13320</v>
      </c>
      <c r="K9" s="3"/>
    </row>
    <row r="10" spans="1:11" ht="15">
      <c r="A10" s="5" t="s">
        <v>83</v>
      </c>
      <c r="B10" s="6" t="s">
        <v>208</v>
      </c>
      <c r="C10" s="5" t="s">
        <v>66</v>
      </c>
      <c r="D10" s="7"/>
      <c r="E10" s="7"/>
      <c r="F10" s="7"/>
      <c r="G10" s="7"/>
      <c r="H10" s="3"/>
      <c r="I10" s="7"/>
      <c r="J10" s="7"/>
      <c r="K10" s="3"/>
    </row>
    <row r="11" spans="1:11" ht="31.5" customHeight="1">
      <c r="A11" s="5" t="s">
        <v>84</v>
      </c>
      <c r="B11" s="6" t="s">
        <v>77</v>
      </c>
      <c r="C11" s="5" t="s">
        <v>66</v>
      </c>
      <c r="D11" s="7"/>
      <c r="E11" s="7"/>
      <c r="F11" s="7"/>
      <c r="G11" s="7"/>
      <c r="H11" s="3"/>
      <c r="I11" s="7">
        <v>6660</v>
      </c>
      <c r="J11" s="7">
        <v>6660</v>
      </c>
      <c r="K11" s="3"/>
    </row>
    <row r="12" spans="1:11" ht="15" customHeight="1">
      <c r="A12" s="5" t="s">
        <v>85</v>
      </c>
      <c r="B12" s="6" t="s">
        <v>78</v>
      </c>
      <c r="C12" s="18" t="s">
        <v>66</v>
      </c>
      <c r="D12" s="16">
        <f>ROUND(D13,1)+ROUND(D15,1)</f>
        <v>6660</v>
      </c>
      <c r="E12" s="16">
        <f>ROUND(E13,1)+ROUND(E15,1)</f>
        <v>0</v>
      </c>
      <c r="F12" s="16">
        <f>ROUND(F13,1)+ROUND(F15,1)</f>
        <v>6660</v>
      </c>
      <c r="G12" s="16">
        <f>ROUND(G13,1)+ROUND(G15,1)</f>
        <v>0</v>
      </c>
      <c r="H12" s="3"/>
      <c r="I12" s="16">
        <f>ROUND(I13,1)+ROUND(I15,1)</f>
        <v>6660</v>
      </c>
      <c r="J12" s="16">
        <f>ROUND(J13,1)+ROUND(J15,1)</f>
        <v>6660</v>
      </c>
      <c r="K12" s="3"/>
    </row>
    <row r="13" spans="1:11" ht="15">
      <c r="A13" s="5" t="s">
        <v>86</v>
      </c>
      <c r="B13" s="6" t="s">
        <v>34</v>
      </c>
      <c r="C13" s="5" t="s">
        <v>66</v>
      </c>
      <c r="D13" s="7"/>
      <c r="E13" s="7"/>
      <c r="F13" s="7"/>
      <c r="G13" s="7"/>
      <c r="H13" s="3"/>
      <c r="I13" s="16">
        <f>I15*I14/(1-I14)</f>
        <v>0</v>
      </c>
      <c r="J13" s="16">
        <f>J15*J14/(1-J14)</f>
        <v>0</v>
      </c>
      <c r="K13" s="3"/>
    </row>
    <row r="14" spans="1:11" ht="36.75" customHeight="1">
      <c r="A14" s="5" t="s">
        <v>87</v>
      </c>
      <c r="B14" s="6" t="s">
        <v>175</v>
      </c>
      <c r="C14" s="18" t="s">
        <v>2</v>
      </c>
      <c r="D14" s="31">
        <f>ROUND(D13,1)/ROUND(D12,1)</f>
        <v>0</v>
      </c>
      <c r="E14" s="31" t="e">
        <f>ROUND(E13,1)/ROUND(E12,1)</f>
        <v>#DIV/0!</v>
      </c>
      <c r="F14" s="31">
        <f>ROUND(F13,1)/ROUND(F12,1)</f>
        <v>0</v>
      </c>
      <c r="G14" s="31" t="e">
        <f>ROUND(G13,1)/ROUND(G12,1)</f>
        <v>#DIV/0!</v>
      </c>
      <c r="H14" s="3"/>
      <c r="I14" s="31">
        <f>F14</f>
        <v>0</v>
      </c>
      <c r="J14" s="31">
        <f>F14</f>
        <v>0</v>
      </c>
      <c r="K14" s="3" t="s">
        <v>227</v>
      </c>
    </row>
    <row r="15" spans="1:11" ht="30" customHeight="1">
      <c r="A15" s="5" t="s">
        <v>123</v>
      </c>
      <c r="B15" s="6" t="s">
        <v>122</v>
      </c>
      <c r="C15" s="18" t="s">
        <v>66</v>
      </c>
      <c r="D15" s="16">
        <f>ROUND(D16,1)+ROUND(D18,1)+ROUND(D19,1)</f>
        <v>6660</v>
      </c>
      <c r="E15" s="16">
        <f>ROUND(E16,1)+ROUND(E18,1)+ROUND(E19,1)</f>
        <v>0</v>
      </c>
      <c r="F15" s="16">
        <f>ROUND(F16,1)+ROUND(F18,1)+ROUND(F19,1)</f>
        <v>6660</v>
      </c>
      <c r="G15" s="16">
        <f>ROUND(G16,1)+ROUND(G18,1)+ROUND(G19,1)</f>
        <v>0</v>
      </c>
      <c r="H15" s="3"/>
      <c r="I15" s="16">
        <f>ROUND(I16,1)+ROUND(I18,1)+ROUND(I19,1)</f>
        <v>6660</v>
      </c>
      <c r="J15" s="16">
        <f>ROUND(J16,1)+ROUND(J18,1)+ROUND(J19,1)</f>
        <v>6660</v>
      </c>
      <c r="K15" s="3"/>
    </row>
    <row r="16" spans="1:11" ht="30">
      <c r="A16" s="5" t="s">
        <v>210</v>
      </c>
      <c r="B16" s="8" t="s">
        <v>79</v>
      </c>
      <c r="C16" s="5" t="s">
        <v>66</v>
      </c>
      <c r="D16" s="7"/>
      <c r="E16" s="7"/>
      <c r="F16" s="7"/>
      <c r="G16" s="7"/>
      <c r="H16" s="3"/>
      <c r="I16" s="7">
        <f>I17</f>
        <v>0</v>
      </c>
      <c r="J16" s="7"/>
      <c r="K16" s="3"/>
    </row>
    <row r="17" spans="1:11" ht="15">
      <c r="A17" s="5" t="s">
        <v>211</v>
      </c>
      <c r="B17" s="9" t="s">
        <v>80</v>
      </c>
      <c r="C17" s="5" t="s">
        <v>66</v>
      </c>
      <c r="D17" s="7"/>
      <c r="E17" s="7"/>
      <c r="F17" s="7"/>
      <c r="G17" s="7"/>
      <c r="H17" s="3"/>
      <c r="I17" s="7"/>
      <c r="J17" s="7"/>
      <c r="K17" s="3"/>
    </row>
    <row r="18" spans="1:11" ht="15">
      <c r="A18" s="5" t="s">
        <v>212</v>
      </c>
      <c r="B18" s="9" t="s">
        <v>209</v>
      </c>
      <c r="C18" s="5"/>
      <c r="D18" s="7"/>
      <c r="E18" s="7"/>
      <c r="F18" s="7"/>
      <c r="G18" s="7"/>
      <c r="H18" s="3"/>
      <c r="I18" s="7"/>
      <c r="J18" s="7"/>
      <c r="K18" s="3"/>
    </row>
    <row r="19" spans="1:11" ht="20.25" customHeight="1">
      <c r="A19" s="5" t="s">
        <v>213</v>
      </c>
      <c r="B19" s="8" t="s">
        <v>81</v>
      </c>
      <c r="C19" s="18" t="s">
        <v>66</v>
      </c>
      <c r="D19" s="16">
        <f>ROUND(D20,1)+ROUND(D21,1)+ROUND(D22,1)</f>
        <v>6660</v>
      </c>
      <c r="E19" s="16">
        <f>ROUND(E20,1)+ROUND(E21,1)+ROUND(E22,1)</f>
        <v>0</v>
      </c>
      <c r="F19" s="16">
        <f>ROUND(F20,1)+ROUND(F21,1)+ROUND(F22,1)</f>
        <v>6660</v>
      </c>
      <c r="G19" s="16">
        <f>ROUND(G20,1)+ROUND(G21,1)+ROUND(G22,1)</f>
        <v>0</v>
      </c>
      <c r="H19" s="3"/>
      <c r="I19" s="16">
        <f>ROUND(I20,1)+ROUND(I21,1)+ROUND(I22,1)</f>
        <v>6660</v>
      </c>
      <c r="J19" s="16">
        <f>ROUND(J20,1)+ROUND(J21,1)+ROUND(J22,1)</f>
        <v>6660</v>
      </c>
      <c r="K19" s="3"/>
    </row>
    <row r="20" spans="1:11" ht="15">
      <c r="A20" s="5" t="s">
        <v>214</v>
      </c>
      <c r="B20" s="9" t="s">
        <v>39</v>
      </c>
      <c r="C20" s="5" t="s">
        <v>66</v>
      </c>
      <c r="D20" s="7"/>
      <c r="E20" s="7"/>
      <c r="F20" s="7"/>
      <c r="G20" s="7"/>
      <c r="H20" s="3"/>
      <c r="I20" s="7"/>
      <c r="J20" s="7"/>
      <c r="K20" s="3"/>
    </row>
    <row r="21" spans="1:11" ht="15">
      <c r="A21" s="5" t="s">
        <v>215</v>
      </c>
      <c r="B21" s="9" t="s">
        <v>42</v>
      </c>
      <c r="C21" s="5" t="s">
        <v>66</v>
      </c>
      <c r="D21" s="7">
        <v>6660</v>
      </c>
      <c r="E21" s="7"/>
      <c r="F21" s="7">
        <v>6660</v>
      </c>
      <c r="G21" s="7"/>
      <c r="H21" s="3"/>
      <c r="I21" s="7">
        <v>6660</v>
      </c>
      <c r="J21" s="7">
        <v>6660</v>
      </c>
      <c r="K21" s="3"/>
    </row>
    <row r="22" spans="1:11" ht="15">
      <c r="A22" s="5" t="s">
        <v>216</v>
      </c>
      <c r="B22" s="9" t="s">
        <v>40</v>
      </c>
      <c r="C22" s="5" t="s">
        <v>66</v>
      </c>
      <c r="D22" s="7"/>
      <c r="E22" s="7"/>
      <c r="F22" s="7"/>
      <c r="G22" s="7"/>
      <c r="H22" s="3"/>
      <c r="I22" s="7"/>
      <c r="J22" s="7"/>
      <c r="K22" s="3"/>
    </row>
    <row r="23" spans="1:11" ht="15">
      <c r="A23" s="26"/>
      <c r="B23" s="39" t="s">
        <v>117</v>
      </c>
      <c r="C23" s="40"/>
      <c r="D23" s="40"/>
      <c r="E23" s="40"/>
      <c r="F23" s="40"/>
      <c r="G23" s="40"/>
      <c r="H23" s="40"/>
      <c r="I23" s="40"/>
      <c r="J23" s="41"/>
      <c r="K23" s="4"/>
    </row>
    <row r="24" spans="1:11" ht="15">
      <c r="A24" s="26"/>
      <c r="B24" s="6" t="s">
        <v>120</v>
      </c>
      <c r="C24" s="26" t="s">
        <v>115</v>
      </c>
      <c r="D24" s="5"/>
      <c r="E24" s="5"/>
      <c r="F24" s="5"/>
      <c r="G24" s="5"/>
      <c r="H24" s="10"/>
      <c r="I24" s="5"/>
      <c r="J24" s="5"/>
      <c r="K24" s="10"/>
    </row>
    <row r="25" spans="1:11" ht="21" customHeight="1">
      <c r="A25" s="5" t="s">
        <v>82</v>
      </c>
      <c r="B25" s="12" t="s">
        <v>6</v>
      </c>
      <c r="C25" s="18" t="s">
        <v>5</v>
      </c>
      <c r="D25" s="16">
        <f>ROUND(D26,1)+ROUND(D79,1)+ROUND(D95,1)</f>
        <v>70.3</v>
      </c>
      <c r="E25" s="16">
        <f>ROUND(E26,1)+ROUND(E79,1)+ROUND(E95,1)</f>
        <v>0</v>
      </c>
      <c r="F25" s="16">
        <f>ROUND(F26,1)+ROUND(F79,1)+ROUND(F95,1)</f>
        <v>73.4</v>
      </c>
      <c r="G25" s="16">
        <f>ROUND(G26,1)+ROUND(G79,1)+ROUND(G95,1)</f>
        <v>0</v>
      </c>
      <c r="H25" s="3"/>
      <c r="I25" s="16">
        <f>ROUND(I26,1)+ROUND(I79,1)+ROUND(I95,1)</f>
        <v>76.7</v>
      </c>
      <c r="J25" s="16">
        <f>ROUND(J26,1)+ROUND(J79,1)+ROUND(J95,1)</f>
        <v>80.3</v>
      </c>
      <c r="K25" s="3" t="s">
        <v>217</v>
      </c>
    </row>
    <row r="26" spans="1:11" ht="50.25" customHeight="1">
      <c r="A26" s="32" t="s">
        <v>124</v>
      </c>
      <c r="B26" s="12" t="s">
        <v>7</v>
      </c>
      <c r="C26" s="18" t="s">
        <v>5</v>
      </c>
      <c r="D26" s="16">
        <f>ROUND(D31,1)+ROUND(D52,1)+ROUND(D59,1)</f>
        <v>50.900000000000006</v>
      </c>
      <c r="E26" s="16">
        <f>ROUND(E31,1)+ROUND(E52,1)+ROUND(E59,1)</f>
        <v>0</v>
      </c>
      <c r="F26" s="16">
        <f>ROUND(F31,1)+ROUND(F52,1)+ROUND(F59,1)</f>
        <v>52</v>
      </c>
      <c r="G26" s="16">
        <f>ROUND(G31,1)+ROUND(G52,1)+ROUND(G59,1)</f>
        <v>0</v>
      </c>
      <c r="H26" s="3"/>
      <c r="I26" s="16">
        <f>F26*$I$29*(1-$I$28)*(1+$I$30)</f>
        <v>53.899559999999994</v>
      </c>
      <c r="J26" s="16">
        <f>I26*$J$29*(1-$J$28)*(1+$J$30)</f>
        <v>55.49498697599999</v>
      </c>
      <c r="K26" s="3" t="s">
        <v>229</v>
      </c>
    </row>
    <row r="27" spans="1:11" ht="15" customHeight="1">
      <c r="A27" s="5"/>
      <c r="B27" s="17" t="s">
        <v>119</v>
      </c>
      <c r="C27" s="18"/>
      <c r="D27" s="16"/>
      <c r="E27" s="16"/>
      <c r="F27" s="16"/>
      <c r="G27" s="16"/>
      <c r="H27" s="3"/>
      <c r="I27" s="16"/>
      <c r="J27" s="16"/>
      <c r="K27" s="3"/>
    </row>
    <row r="28" spans="1:11" ht="32.25" customHeight="1">
      <c r="A28" s="5"/>
      <c r="B28" s="13" t="s">
        <v>43</v>
      </c>
      <c r="C28" s="33" t="s">
        <v>2</v>
      </c>
      <c r="D28" s="16" t="s">
        <v>33</v>
      </c>
      <c r="E28" s="16" t="s">
        <v>33</v>
      </c>
      <c r="F28" s="31">
        <v>0.01</v>
      </c>
      <c r="G28" s="16"/>
      <c r="H28" s="3"/>
      <c r="I28" s="31">
        <v>0.01</v>
      </c>
      <c r="J28" s="31">
        <v>0.01</v>
      </c>
      <c r="K28" s="3" t="s">
        <v>227</v>
      </c>
    </row>
    <row r="29" spans="1:11" ht="61.5" customHeight="1">
      <c r="A29" s="5"/>
      <c r="B29" s="13" t="s">
        <v>8</v>
      </c>
      <c r="C29" s="33" t="s">
        <v>2</v>
      </c>
      <c r="D29" s="31">
        <v>1.154</v>
      </c>
      <c r="E29" s="31">
        <v>1.155</v>
      </c>
      <c r="F29" s="31">
        <v>1.074</v>
      </c>
      <c r="G29" s="16"/>
      <c r="H29" s="3"/>
      <c r="I29" s="31">
        <v>1.047</v>
      </c>
      <c r="J29" s="31">
        <v>1.04</v>
      </c>
      <c r="K29" s="3" t="s">
        <v>231</v>
      </c>
    </row>
    <row r="30" spans="1:11" ht="15" customHeight="1">
      <c r="A30" s="5"/>
      <c r="B30" s="13" t="s">
        <v>44</v>
      </c>
      <c r="C30" s="33" t="s">
        <v>2</v>
      </c>
      <c r="D30" s="16" t="s">
        <v>33</v>
      </c>
      <c r="E30" s="16" t="s">
        <v>33</v>
      </c>
      <c r="F30" s="31">
        <v>0</v>
      </c>
      <c r="G30" s="16"/>
      <c r="H30" s="3"/>
      <c r="I30" s="31">
        <v>0</v>
      </c>
      <c r="J30" s="31">
        <v>0</v>
      </c>
      <c r="K30" s="3"/>
    </row>
    <row r="31" spans="1:11" ht="15" customHeight="1">
      <c r="A31" s="5" t="s">
        <v>127</v>
      </c>
      <c r="B31" s="6" t="s">
        <v>168</v>
      </c>
      <c r="C31" s="18" t="s">
        <v>5</v>
      </c>
      <c r="D31" s="16">
        <f>ROUND(D32,1)+ROUND(D33,1)+ROUND(D34,1)+ROUND(D43,1)+ROUND(D44,1)+ROUND(D45,1)</f>
        <v>31.6</v>
      </c>
      <c r="E31" s="16">
        <f>ROUND(E32,1)+ROUND(E33,1)+ROUND(E34,1)+ROUND(E43,1)+ROUND(E44,1)+ROUND(E45,1)</f>
        <v>0</v>
      </c>
      <c r="F31" s="16">
        <f>ROUND(F32,1)+ROUND(F33,1)+ROUND(F34,1)+ROUND(F43,1)+ROUND(F44,1)+ROUND(F45,1)</f>
        <v>32.7</v>
      </c>
      <c r="G31" s="16">
        <f>ROUND(G32,1)+ROUND(G33,1)+ROUND(G34,1)+ROUND(G43,1)+ROUND(G44,1)+ROUND(G45,1)</f>
        <v>0</v>
      </c>
      <c r="H31" s="3"/>
      <c r="I31" s="16">
        <f aca="true" t="shared" si="0" ref="I31:I36">F31*$I$29*(1-$I$28)*(1+$I$30)</f>
        <v>33.894531</v>
      </c>
      <c r="J31" s="16">
        <f>I31*$J$29*(1-$J$28)*(1+$J$30)</f>
        <v>34.8978091176</v>
      </c>
      <c r="K31" s="19" t="s">
        <v>33</v>
      </c>
    </row>
    <row r="32" spans="1:11" ht="30">
      <c r="A32" s="5" t="s">
        <v>130</v>
      </c>
      <c r="B32" s="8" t="s">
        <v>134</v>
      </c>
      <c r="C32" s="5" t="s">
        <v>5</v>
      </c>
      <c r="D32" s="7"/>
      <c r="E32" s="7"/>
      <c r="F32" s="7"/>
      <c r="G32" s="7"/>
      <c r="H32" s="3"/>
      <c r="I32" s="16">
        <f t="shared" si="0"/>
        <v>0</v>
      </c>
      <c r="J32" s="16">
        <f aca="true" t="shared" si="1" ref="J32:J78">I32*$J$29*(1-$J$28)*(1+$J$30)</f>
        <v>0</v>
      </c>
      <c r="K32" s="19" t="s">
        <v>33</v>
      </c>
    </row>
    <row r="33" spans="1:11" ht="45">
      <c r="A33" s="5" t="s">
        <v>131</v>
      </c>
      <c r="B33" s="8" t="s">
        <v>135</v>
      </c>
      <c r="C33" s="5" t="s">
        <v>5</v>
      </c>
      <c r="D33" s="7"/>
      <c r="E33" s="7"/>
      <c r="F33" s="7"/>
      <c r="G33" s="7"/>
      <c r="H33" s="3"/>
      <c r="I33" s="16">
        <f t="shared" si="0"/>
        <v>0</v>
      </c>
      <c r="J33" s="16">
        <f t="shared" si="1"/>
        <v>0</v>
      </c>
      <c r="K33" s="19" t="s">
        <v>33</v>
      </c>
    </row>
    <row r="34" spans="1:11" ht="45">
      <c r="A34" s="5" t="s">
        <v>132</v>
      </c>
      <c r="B34" s="8" t="s">
        <v>136</v>
      </c>
      <c r="C34" s="18" t="s">
        <v>5</v>
      </c>
      <c r="D34" s="16">
        <f>ROUND(D35,1)+ROUND(D38,1)+ROUND(D39,1)+ROUND(D42,1)</f>
        <v>31.6</v>
      </c>
      <c r="E34" s="16">
        <f>ROUND(E35,1)+ROUND(E38,1)+ROUND(E39,1)+ROUND(E42,1)</f>
        <v>0</v>
      </c>
      <c r="F34" s="16">
        <f>ROUND(F35,1)+ROUND(F38,1)+ROUND(F39,1)+ROUND(F42,1)</f>
        <v>32.7</v>
      </c>
      <c r="G34" s="16">
        <f>ROUND(G35,1)+ROUND(G38,1)+ROUND(G39,1)+ROUND(G42,1)</f>
        <v>0</v>
      </c>
      <c r="H34" s="3"/>
      <c r="I34" s="16">
        <f>F34*$I$29*(1-$I$28)*(1+$I$30)</f>
        <v>33.894531</v>
      </c>
      <c r="J34" s="16">
        <f t="shared" si="1"/>
        <v>34.8978091176</v>
      </c>
      <c r="K34" s="19" t="s">
        <v>33</v>
      </c>
    </row>
    <row r="35" spans="1:11" ht="30">
      <c r="A35" s="5" t="s">
        <v>133</v>
      </c>
      <c r="B35" s="9" t="s">
        <v>68</v>
      </c>
      <c r="C35" s="5" t="s">
        <v>5</v>
      </c>
      <c r="D35" s="7">
        <v>24.3</v>
      </c>
      <c r="E35" s="7"/>
      <c r="F35" s="7">
        <f>F36*F37*12/1000</f>
        <v>25.0764</v>
      </c>
      <c r="G35" s="7"/>
      <c r="H35" s="3"/>
      <c r="I35" s="16">
        <f t="shared" si="0"/>
        <v>25.992440891999998</v>
      </c>
      <c r="J35" s="16">
        <f t="shared" si="1"/>
        <v>26.761817142403196</v>
      </c>
      <c r="K35" s="19" t="s">
        <v>33</v>
      </c>
    </row>
    <row r="36" spans="1:11" ht="30">
      <c r="A36" s="5"/>
      <c r="B36" s="11" t="s">
        <v>69</v>
      </c>
      <c r="C36" s="5" t="s">
        <v>91</v>
      </c>
      <c r="D36" s="7">
        <v>2023.3</v>
      </c>
      <c r="E36" s="7"/>
      <c r="F36" s="7">
        <v>2089.7</v>
      </c>
      <c r="G36" s="7"/>
      <c r="H36" s="3"/>
      <c r="I36" s="16">
        <f t="shared" si="0"/>
        <v>2166.0367409999994</v>
      </c>
      <c r="J36" s="16">
        <f>I36*$J$29*(1-$J$28)*(1+$J$30)</f>
        <v>2230.1514285335998</v>
      </c>
      <c r="K36" s="19" t="s">
        <v>33</v>
      </c>
    </row>
    <row r="37" spans="1:11" ht="44.25" customHeight="1">
      <c r="A37" s="5"/>
      <c r="B37" s="11" t="s">
        <v>70</v>
      </c>
      <c r="C37" s="5" t="s">
        <v>92</v>
      </c>
      <c r="D37" s="7">
        <v>1</v>
      </c>
      <c r="E37" s="7"/>
      <c r="F37" s="7">
        <v>1</v>
      </c>
      <c r="G37" s="7"/>
      <c r="H37" s="3"/>
      <c r="I37" s="16">
        <f>F37</f>
        <v>1</v>
      </c>
      <c r="J37" s="16">
        <f>F37</f>
        <v>1</v>
      </c>
      <c r="K37" s="19" t="s">
        <v>33</v>
      </c>
    </row>
    <row r="38" spans="1:11" ht="30">
      <c r="A38" s="5" t="s">
        <v>137</v>
      </c>
      <c r="B38" s="9" t="s">
        <v>71</v>
      </c>
      <c r="C38" s="5" t="s">
        <v>5</v>
      </c>
      <c r="D38" s="7">
        <v>7.33</v>
      </c>
      <c r="E38" s="7"/>
      <c r="F38" s="7">
        <v>7.57</v>
      </c>
      <c r="G38" s="7"/>
      <c r="H38" s="3"/>
      <c r="I38" s="16">
        <f>F38*$I$29*(1-$I$28)*(1+$I$30)</f>
        <v>7.8465321</v>
      </c>
      <c r="J38" s="16">
        <f t="shared" si="1"/>
        <v>8.07878945016</v>
      </c>
      <c r="K38" s="19" t="s">
        <v>33</v>
      </c>
    </row>
    <row r="39" spans="1:11" ht="15">
      <c r="A39" s="5" t="s">
        <v>138</v>
      </c>
      <c r="B39" s="9" t="s">
        <v>72</v>
      </c>
      <c r="C39" s="5" t="s">
        <v>5</v>
      </c>
      <c r="D39" s="7"/>
      <c r="E39" s="7"/>
      <c r="F39" s="7">
        <f>F40*F41*12/1000</f>
        <v>0</v>
      </c>
      <c r="G39" s="7"/>
      <c r="H39" s="3"/>
      <c r="I39" s="16">
        <f>F39*$I$29*(1-$I$28)*(1+$I$30)</f>
        <v>0</v>
      </c>
      <c r="J39" s="16">
        <f t="shared" si="1"/>
        <v>0</v>
      </c>
      <c r="K39" s="19" t="s">
        <v>33</v>
      </c>
    </row>
    <row r="40" spans="1:11" ht="30">
      <c r="A40" s="5"/>
      <c r="B40" s="11" t="s">
        <v>73</v>
      </c>
      <c r="C40" s="5" t="s">
        <v>91</v>
      </c>
      <c r="D40" s="7"/>
      <c r="E40" s="7"/>
      <c r="F40" s="7"/>
      <c r="G40" s="7"/>
      <c r="H40" s="3"/>
      <c r="I40" s="16">
        <f>F40*$I$29*(1-$I$28)*(1+$I$30)</f>
        <v>0</v>
      </c>
      <c r="J40" s="16">
        <f t="shared" si="1"/>
        <v>0</v>
      </c>
      <c r="K40" s="19" t="s">
        <v>33</v>
      </c>
    </row>
    <row r="41" spans="1:11" ht="30">
      <c r="A41" s="5"/>
      <c r="B41" s="11" t="s">
        <v>74</v>
      </c>
      <c r="C41" s="5" t="s">
        <v>92</v>
      </c>
      <c r="D41" s="7"/>
      <c r="E41" s="7"/>
      <c r="F41" s="7"/>
      <c r="G41" s="7"/>
      <c r="H41" s="3"/>
      <c r="I41" s="16">
        <f>F41</f>
        <v>0</v>
      </c>
      <c r="J41" s="16">
        <f>F41</f>
        <v>0</v>
      </c>
      <c r="K41" s="19" t="s">
        <v>33</v>
      </c>
    </row>
    <row r="42" spans="1:11" ht="30">
      <c r="A42" s="5" t="s">
        <v>139</v>
      </c>
      <c r="B42" s="9" t="s">
        <v>75</v>
      </c>
      <c r="C42" s="5" t="s">
        <v>5</v>
      </c>
      <c r="D42" s="7"/>
      <c r="E42" s="7"/>
      <c r="F42" s="7">
        <f>F39*0.302</f>
        <v>0</v>
      </c>
      <c r="G42" s="7"/>
      <c r="H42" s="3"/>
      <c r="I42" s="16">
        <f aca="true" t="shared" si="2" ref="I42:I56">F42*$I$29*(1-$I$28)*(1+$I$30)</f>
        <v>0</v>
      </c>
      <c r="J42" s="16">
        <f t="shared" si="1"/>
        <v>0</v>
      </c>
      <c r="K42" s="19" t="s">
        <v>33</v>
      </c>
    </row>
    <row r="43" spans="1:11" ht="45" customHeight="1">
      <c r="A43" s="5" t="s">
        <v>140</v>
      </c>
      <c r="B43" s="8" t="s">
        <v>141</v>
      </c>
      <c r="C43" s="5" t="s">
        <v>5</v>
      </c>
      <c r="D43" s="7"/>
      <c r="E43" s="7"/>
      <c r="F43" s="7"/>
      <c r="G43" s="7"/>
      <c r="H43" s="3"/>
      <c r="I43" s="16">
        <f t="shared" si="2"/>
        <v>0</v>
      </c>
      <c r="J43" s="16">
        <f t="shared" si="1"/>
        <v>0</v>
      </c>
      <c r="K43" s="19" t="s">
        <v>33</v>
      </c>
    </row>
    <row r="44" spans="1:11" ht="15" customHeight="1">
      <c r="A44" s="5" t="s">
        <v>142</v>
      </c>
      <c r="B44" s="8" t="s">
        <v>143</v>
      </c>
      <c r="C44" s="5" t="s">
        <v>5</v>
      </c>
      <c r="D44" s="7"/>
      <c r="E44" s="7"/>
      <c r="F44" s="7"/>
      <c r="G44" s="7"/>
      <c r="H44" s="3"/>
      <c r="I44" s="16">
        <f t="shared" si="2"/>
        <v>0</v>
      </c>
      <c r="J44" s="16">
        <f t="shared" si="1"/>
        <v>0</v>
      </c>
      <c r="K44" s="19" t="s">
        <v>33</v>
      </c>
    </row>
    <row r="45" spans="1:11" ht="15">
      <c r="A45" s="5" t="s">
        <v>144</v>
      </c>
      <c r="B45" s="8" t="s">
        <v>169</v>
      </c>
      <c r="C45" s="18" t="s">
        <v>5</v>
      </c>
      <c r="D45" s="16">
        <f>ROUND(D46,1)+ROUND(D47,1)+ROUND(D48,1)+ROUND(D49,1)+ROUND(D50,1)+ROUND(D51,1)</f>
        <v>0</v>
      </c>
      <c r="E45" s="16">
        <f>ROUND(E46,1)+ROUND(E47,1)+ROUND(E48,1)+ROUND(E49,1)+ROUND(E50,1)+ROUND(E51,1)</f>
        <v>0</v>
      </c>
      <c r="F45" s="16">
        <f>ROUND(F46,1)+ROUND(F47,1)+ROUND(F48,1)+ROUND(F49,1)+ROUND(F50,1)+ROUND(F51,1)</f>
        <v>0</v>
      </c>
      <c r="G45" s="16">
        <f>ROUND(G46,1)+ROUND(G47,1)+ROUND(G48,1)+ROUND(G49,1)+ROUND(G50,1)+ROUND(G51,1)</f>
        <v>0</v>
      </c>
      <c r="H45" s="3"/>
      <c r="I45" s="16">
        <f t="shared" si="2"/>
        <v>0</v>
      </c>
      <c r="J45" s="16">
        <f t="shared" si="1"/>
        <v>0</v>
      </c>
      <c r="K45" s="19" t="s">
        <v>33</v>
      </c>
    </row>
    <row r="46" spans="1:11" ht="15">
      <c r="A46" s="5" t="s">
        <v>145</v>
      </c>
      <c r="B46" s="9" t="s">
        <v>151</v>
      </c>
      <c r="C46" s="5" t="s">
        <v>5</v>
      </c>
      <c r="D46" s="7"/>
      <c r="E46" s="7"/>
      <c r="F46" s="7"/>
      <c r="G46" s="7"/>
      <c r="H46" s="3"/>
      <c r="I46" s="16">
        <f t="shared" si="2"/>
        <v>0</v>
      </c>
      <c r="J46" s="16">
        <f t="shared" si="1"/>
        <v>0</v>
      </c>
      <c r="K46" s="19" t="s">
        <v>33</v>
      </c>
    </row>
    <row r="47" spans="1:11" ht="33" customHeight="1">
      <c r="A47" s="5" t="s">
        <v>146</v>
      </c>
      <c r="B47" s="9" t="s">
        <v>152</v>
      </c>
      <c r="C47" s="5" t="s">
        <v>5</v>
      </c>
      <c r="D47" s="7"/>
      <c r="E47" s="7"/>
      <c r="F47" s="7"/>
      <c r="G47" s="7"/>
      <c r="H47" s="3"/>
      <c r="I47" s="16">
        <f t="shared" si="2"/>
        <v>0</v>
      </c>
      <c r="J47" s="16">
        <f t="shared" si="1"/>
        <v>0</v>
      </c>
      <c r="K47" s="19" t="s">
        <v>33</v>
      </c>
    </row>
    <row r="48" spans="1:11" ht="30">
      <c r="A48" s="5" t="s">
        <v>147</v>
      </c>
      <c r="B48" s="9" t="s">
        <v>153</v>
      </c>
      <c r="C48" s="5" t="s">
        <v>5</v>
      </c>
      <c r="D48" s="7"/>
      <c r="E48" s="7"/>
      <c r="F48" s="7"/>
      <c r="G48" s="7"/>
      <c r="H48" s="3"/>
      <c r="I48" s="16">
        <f t="shared" si="2"/>
        <v>0</v>
      </c>
      <c r="J48" s="16">
        <f t="shared" si="1"/>
        <v>0</v>
      </c>
      <c r="K48" s="19" t="s">
        <v>33</v>
      </c>
    </row>
    <row r="49" spans="1:11" ht="30">
      <c r="A49" s="5" t="s">
        <v>148</v>
      </c>
      <c r="B49" s="9" t="s">
        <v>206</v>
      </c>
      <c r="C49" s="5" t="s">
        <v>5</v>
      </c>
      <c r="D49" s="7"/>
      <c r="E49" s="7"/>
      <c r="F49" s="7"/>
      <c r="G49" s="7"/>
      <c r="H49" s="3"/>
      <c r="I49" s="16">
        <f t="shared" si="2"/>
        <v>0</v>
      </c>
      <c r="J49" s="16">
        <f t="shared" si="1"/>
        <v>0</v>
      </c>
      <c r="K49" s="19" t="s">
        <v>33</v>
      </c>
    </row>
    <row r="50" spans="1:11" ht="15" customHeight="1">
      <c r="A50" s="5" t="s">
        <v>149</v>
      </c>
      <c r="B50" s="9" t="s">
        <v>154</v>
      </c>
      <c r="C50" s="5" t="s">
        <v>5</v>
      </c>
      <c r="D50" s="7"/>
      <c r="E50" s="7"/>
      <c r="F50" s="7"/>
      <c r="G50" s="7"/>
      <c r="H50" s="3"/>
      <c r="I50" s="16">
        <f t="shared" si="2"/>
        <v>0</v>
      </c>
      <c r="J50" s="16">
        <f t="shared" si="1"/>
        <v>0</v>
      </c>
      <c r="K50" s="19" t="s">
        <v>33</v>
      </c>
    </row>
    <row r="51" spans="1:11" ht="15" customHeight="1">
      <c r="A51" s="5" t="s">
        <v>150</v>
      </c>
      <c r="B51" s="9" t="s">
        <v>155</v>
      </c>
      <c r="C51" s="5" t="s">
        <v>5</v>
      </c>
      <c r="D51" s="7"/>
      <c r="E51" s="7"/>
      <c r="F51" s="7"/>
      <c r="G51" s="7"/>
      <c r="H51" s="3"/>
      <c r="I51" s="16">
        <f t="shared" si="2"/>
        <v>0</v>
      </c>
      <c r="J51" s="16">
        <f t="shared" si="1"/>
        <v>0</v>
      </c>
      <c r="K51" s="19" t="s">
        <v>33</v>
      </c>
    </row>
    <row r="52" spans="1:11" ht="15" customHeight="1">
      <c r="A52" s="15" t="s">
        <v>128</v>
      </c>
      <c r="B52" s="6" t="s">
        <v>15</v>
      </c>
      <c r="C52" s="18" t="s">
        <v>5</v>
      </c>
      <c r="D52" s="16">
        <f>ROUND(D53,1)+ROUND(D54,1)+ROUND(D55,1)+ROUND(D58,1)</f>
        <v>19.3</v>
      </c>
      <c r="E52" s="16">
        <f>ROUND(E53,1)+ROUND(E54,1)+ROUND(E55,1)+ROUND(E58,1)</f>
        <v>0</v>
      </c>
      <c r="F52" s="16">
        <f>ROUND(F53,1)+ROUND(F54,1)+ROUND(F55,1)+ROUND(F58,1)</f>
        <v>19.3</v>
      </c>
      <c r="G52" s="16">
        <f>ROUND(G53,1)+ROUND(G54,1)+ROUND(G55,1)+ROUND(G58,1)</f>
        <v>0</v>
      </c>
      <c r="H52" s="3"/>
      <c r="I52" s="16">
        <f t="shared" si="2"/>
        <v>20.005029</v>
      </c>
      <c r="J52" s="16">
        <f t="shared" si="1"/>
        <v>20.597177858400002</v>
      </c>
      <c r="K52" s="19" t="s">
        <v>33</v>
      </c>
    </row>
    <row r="53" spans="1:11" ht="45.75" customHeight="1">
      <c r="A53" s="5" t="s">
        <v>158</v>
      </c>
      <c r="B53" s="8" t="s">
        <v>204</v>
      </c>
      <c r="C53" s="5" t="s">
        <v>5</v>
      </c>
      <c r="D53" s="7">
        <v>19.3</v>
      </c>
      <c r="E53" s="7"/>
      <c r="F53" s="7">
        <v>19.3</v>
      </c>
      <c r="G53" s="7"/>
      <c r="H53" s="3"/>
      <c r="I53" s="16">
        <f t="shared" si="2"/>
        <v>20.005029</v>
      </c>
      <c r="J53" s="16">
        <f t="shared" si="1"/>
        <v>20.597177858400002</v>
      </c>
      <c r="K53" s="19" t="s">
        <v>33</v>
      </c>
    </row>
    <row r="54" spans="1:11" ht="45">
      <c r="A54" s="5" t="s">
        <v>159</v>
      </c>
      <c r="B54" s="8" t="s">
        <v>205</v>
      </c>
      <c r="C54" s="5" t="s">
        <v>5</v>
      </c>
      <c r="D54" s="7"/>
      <c r="E54" s="7"/>
      <c r="F54" s="7"/>
      <c r="G54" s="7"/>
      <c r="H54" s="3"/>
      <c r="I54" s="16">
        <f t="shared" si="2"/>
        <v>0</v>
      </c>
      <c r="J54" s="16">
        <f t="shared" si="1"/>
        <v>0</v>
      </c>
      <c r="K54" s="19" t="s">
        <v>33</v>
      </c>
    </row>
    <row r="55" spans="1:11" ht="28.5" customHeight="1">
      <c r="A55" s="5" t="s">
        <v>160</v>
      </c>
      <c r="B55" s="8" t="s">
        <v>156</v>
      </c>
      <c r="C55" s="5" t="s">
        <v>5</v>
      </c>
      <c r="D55" s="7"/>
      <c r="E55" s="7"/>
      <c r="F55" s="7">
        <f>F56*F57*12/1000+F58</f>
        <v>0</v>
      </c>
      <c r="G55" s="7"/>
      <c r="H55" s="3"/>
      <c r="I55" s="16">
        <f t="shared" si="2"/>
        <v>0</v>
      </c>
      <c r="J55" s="16">
        <f t="shared" si="1"/>
        <v>0</v>
      </c>
      <c r="K55" s="19" t="s">
        <v>33</v>
      </c>
    </row>
    <row r="56" spans="1:11" ht="28.5" customHeight="1">
      <c r="A56" s="5"/>
      <c r="B56" s="9" t="s">
        <v>162</v>
      </c>
      <c r="C56" s="5" t="s">
        <v>91</v>
      </c>
      <c r="D56" s="7"/>
      <c r="E56" s="7"/>
      <c r="F56" s="7"/>
      <c r="G56" s="7"/>
      <c r="H56" s="3"/>
      <c r="I56" s="16">
        <f t="shared" si="2"/>
        <v>0</v>
      </c>
      <c r="J56" s="16">
        <f t="shared" si="1"/>
        <v>0</v>
      </c>
      <c r="K56" s="19" t="s">
        <v>33</v>
      </c>
    </row>
    <row r="57" spans="1:11" ht="28.5" customHeight="1">
      <c r="A57" s="5"/>
      <c r="B57" s="9" t="s">
        <v>163</v>
      </c>
      <c r="C57" s="5" t="s">
        <v>92</v>
      </c>
      <c r="D57" s="7"/>
      <c r="E57" s="7"/>
      <c r="F57" s="7"/>
      <c r="G57" s="7"/>
      <c r="H57" s="3"/>
      <c r="I57" s="16">
        <f>F57</f>
        <v>0</v>
      </c>
      <c r="J57" s="16">
        <f>F57</f>
        <v>0</v>
      </c>
      <c r="K57" s="19" t="s">
        <v>33</v>
      </c>
    </row>
    <row r="58" spans="1:11" ht="30">
      <c r="A58" s="5" t="s">
        <v>161</v>
      </c>
      <c r="B58" s="8" t="s">
        <v>157</v>
      </c>
      <c r="C58" s="5" t="s">
        <v>5</v>
      </c>
      <c r="D58" s="7"/>
      <c r="E58" s="7"/>
      <c r="F58" s="7"/>
      <c r="G58" s="7"/>
      <c r="H58" s="3"/>
      <c r="I58" s="16">
        <f>F58*$I$29*(1-$I$28)*(1+$I$30)</f>
        <v>0</v>
      </c>
      <c r="J58" s="16">
        <f t="shared" si="1"/>
        <v>0</v>
      </c>
      <c r="K58" s="19" t="s">
        <v>33</v>
      </c>
    </row>
    <row r="59" spans="1:11" ht="15" customHeight="1">
      <c r="A59" s="5" t="s">
        <v>129</v>
      </c>
      <c r="B59" s="6" t="s">
        <v>14</v>
      </c>
      <c r="C59" s="18" t="s">
        <v>5</v>
      </c>
      <c r="D59" s="16">
        <f>ROUND(D60,1)+ROUND(D63,1)+ROUND(D64,1)</f>
        <v>0</v>
      </c>
      <c r="E59" s="16">
        <f>ROUND(E60,1)+ROUND(E63,1)+ROUND(E64,1)</f>
        <v>0</v>
      </c>
      <c r="F59" s="16">
        <f>ROUND(F60,1)+ROUND(F63,1)+ROUND(F64,1)</f>
        <v>0</v>
      </c>
      <c r="G59" s="16">
        <f>ROUND(G60,1)+ROUND(G63,1)+ROUND(G64,1)</f>
        <v>0</v>
      </c>
      <c r="H59" s="3"/>
      <c r="I59" s="16">
        <f>F59*$I$29*(1-$I$28)*(1+$I$30)</f>
        <v>0</v>
      </c>
      <c r="J59" s="16">
        <f t="shared" si="1"/>
        <v>0</v>
      </c>
      <c r="K59" s="19" t="s">
        <v>33</v>
      </c>
    </row>
    <row r="60" spans="1:11" ht="15">
      <c r="A60" s="5" t="s">
        <v>164</v>
      </c>
      <c r="B60" s="8" t="s">
        <v>93</v>
      </c>
      <c r="C60" s="5" t="s">
        <v>5</v>
      </c>
      <c r="D60" s="7"/>
      <c r="E60" s="7"/>
      <c r="F60" s="7">
        <f>F61*F62*12/1000</f>
        <v>0</v>
      </c>
      <c r="G60" s="7"/>
      <c r="H60" s="3"/>
      <c r="I60" s="16">
        <f>F60*$I$29*(1-$I$28)*(1+$I$30)</f>
        <v>0</v>
      </c>
      <c r="J60" s="16">
        <f t="shared" si="1"/>
        <v>0</v>
      </c>
      <c r="K60" s="19" t="s">
        <v>33</v>
      </c>
    </row>
    <row r="61" spans="1:11" ht="30">
      <c r="A61" s="5"/>
      <c r="B61" s="9" t="s">
        <v>94</v>
      </c>
      <c r="C61" s="5" t="s">
        <v>91</v>
      </c>
      <c r="D61" s="7"/>
      <c r="E61" s="7"/>
      <c r="F61" s="7"/>
      <c r="G61" s="7"/>
      <c r="H61" s="3"/>
      <c r="I61" s="16">
        <f>F61*$I$29*(1-$I$28)*(1+$I$30)</f>
        <v>0</v>
      </c>
      <c r="J61" s="16">
        <f t="shared" si="1"/>
        <v>0</v>
      </c>
      <c r="K61" s="19" t="s">
        <v>33</v>
      </c>
    </row>
    <row r="62" spans="1:11" ht="45.75" customHeight="1">
      <c r="A62" s="5"/>
      <c r="B62" s="9" t="s">
        <v>95</v>
      </c>
      <c r="C62" s="5" t="s">
        <v>92</v>
      </c>
      <c r="D62" s="7"/>
      <c r="E62" s="7"/>
      <c r="F62" s="7"/>
      <c r="G62" s="7"/>
      <c r="H62" s="3"/>
      <c r="I62" s="16">
        <f>F62</f>
        <v>0</v>
      </c>
      <c r="J62" s="16">
        <f>F62</f>
        <v>0</v>
      </c>
      <c r="K62" s="19" t="s">
        <v>33</v>
      </c>
    </row>
    <row r="63" spans="1:11" ht="30">
      <c r="A63" s="5" t="s">
        <v>165</v>
      </c>
      <c r="B63" s="8" t="s">
        <v>96</v>
      </c>
      <c r="C63" s="5" t="s">
        <v>5</v>
      </c>
      <c r="D63" s="7"/>
      <c r="E63" s="7"/>
      <c r="F63" s="7"/>
      <c r="G63" s="7"/>
      <c r="H63" s="3"/>
      <c r="I63" s="16">
        <f>F63*$I$29*(1-$I$28)*(1+$I$30)</f>
        <v>0</v>
      </c>
      <c r="J63" s="16">
        <f t="shared" si="1"/>
        <v>0</v>
      </c>
      <c r="K63" s="19" t="s">
        <v>33</v>
      </c>
    </row>
    <row r="64" spans="1:11" ht="45">
      <c r="A64" s="5" t="s">
        <v>166</v>
      </c>
      <c r="B64" s="8" t="s">
        <v>220</v>
      </c>
      <c r="C64" s="5" t="s">
        <v>5</v>
      </c>
      <c r="D64" s="7"/>
      <c r="E64" s="7"/>
      <c r="F64" s="7"/>
      <c r="G64" s="7"/>
      <c r="H64" s="3"/>
      <c r="I64" s="16">
        <f>F64*$I$29*(1-$I$28)*(1+$I$30)</f>
        <v>0</v>
      </c>
      <c r="J64" s="16">
        <f t="shared" si="1"/>
        <v>0</v>
      </c>
      <c r="K64" s="19" t="s">
        <v>33</v>
      </c>
    </row>
    <row r="65" spans="1:11" ht="30">
      <c r="A65" s="5" t="s">
        <v>82</v>
      </c>
      <c r="B65" s="9" t="s">
        <v>57</v>
      </c>
      <c r="C65" s="5" t="s">
        <v>5</v>
      </c>
      <c r="D65" s="7"/>
      <c r="E65" s="7"/>
      <c r="F65" s="7"/>
      <c r="G65" s="7"/>
      <c r="H65" s="3"/>
      <c r="I65" s="16">
        <f aca="true" t="shared" si="3" ref="I65:I78">F65*$I$29*(1-$I$28)*(1+$I$30)</f>
        <v>0</v>
      </c>
      <c r="J65" s="16">
        <f t="shared" si="1"/>
        <v>0</v>
      </c>
      <c r="K65" s="3"/>
    </row>
    <row r="66" spans="1:11" ht="15">
      <c r="A66" s="5"/>
      <c r="B66" s="11" t="s">
        <v>45</v>
      </c>
      <c r="C66" s="5" t="s">
        <v>5</v>
      </c>
      <c r="D66" s="7"/>
      <c r="E66" s="7"/>
      <c r="F66" s="7"/>
      <c r="G66" s="7"/>
      <c r="H66" s="3"/>
      <c r="I66" s="16">
        <f t="shared" si="3"/>
        <v>0</v>
      </c>
      <c r="J66" s="16">
        <f t="shared" si="1"/>
        <v>0</v>
      </c>
      <c r="K66" s="3"/>
    </row>
    <row r="67" spans="1:11" ht="15">
      <c r="A67" s="5"/>
      <c r="B67" s="11" t="s">
        <v>46</v>
      </c>
      <c r="C67" s="5" t="s">
        <v>5</v>
      </c>
      <c r="D67" s="7"/>
      <c r="E67" s="7"/>
      <c r="F67" s="7"/>
      <c r="G67" s="7"/>
      <c r="H67" s="3"/>
      <c r="I67" s="16">
        <f t="shared" si="3"/>
        <v>0</v>
      </c>
      <c r="J67" s="16">
        <f t="shared" si="1"/>
        <v>0</v>
      </c>
      <c r="K67" s="3"/>
    </row>
    <row r="68" spans="1:11" ht="15">
      <c r="A68" s="5"/>
      <c r="B68" s="11" t="s">
        <v>47</v>
      </c>
      <c r="C68" s="5" t="s">
        <v>5</v>
      </c>
      <c r="D68" s="7"/>
      <c r="E68" s="7"/>
      <c r="F68" s="7"/>
      <c r="G68" s="7"/>
      <c r="H68" s="3"/>
      <c r="I68" s="16">
        <f t="shared" si="3"/>
        <v>0</v>
      </c>
      <c r="J68" s="16">
        <f t="shared" si="1"/>
        <v>0</v>
      </c>
      <c r="K68" s="3"/>
    </row>
    <row r="69" spans="1:11" ht="15">
      <c r="A69" s="5"/>
      <c r="B69" s="11" t="s">
        <v>48</v>
      </c>
      <c r="C69" s="5" t="s">
        <v>5</v>
      </c>
      <c r="D69" s="7"/>
      <c r="E69" s="7"/>
      <c r="F69" s="7"/>
      <c r="G69" s="7"/>
      <c r="H69" s="3"/>
      <c r="I69" s="16">
        <f t="shared" si="3"/>
        <v>0</v>
      </c>
      <c r="J69" s="16">
        <f t="shared" si="1"/>
        <v>0</v>
      </c>
      <c r="K69" s="3"/>
    </row>
    <row r="70" spans="1:11" ht="30">
      <c r="A70" s="5"/>
      <c r="B70" s="11" t="s">
        <v>49</v>
      </c>
      <c r="C70" s="5" t="s">
        <v>5</v>
      </c>
      <c r="D70" s="7"/>
      <c r="E70" s="7"/>
      <c r="F70" s="7"/>
      <c r="G70" s="7"/>
      <c r="H70" s="3"/>
      <c r="I70" s="16">
        <f t="shared" si="3"/>
        <v>0</v>
      </c>
      <c r="J70" s="16">
        <f t="shared" si="1"/>
        <v>0</v>
      </c>
      <c r="K70" s="3"/>
    </row>
    <row r="71" spans="1:11" ht="15">
      <c r="A71" s="5"/>
      <c r="B71" s="11" t="s">
        <v>50</v>
      </c>
      <c r="C71" s="5" t="s">
        <v>5</v>
      </c>
      <c r="D71" s="7"/>
      <c r="E71" s="7"/>
      <c r="F71" s="7"/>
      <c r="G71" s="7"/>
      <c r="H71" s="3"/>
      <c r="I71" s="16">
        <f t="shared" si="3"/>
        <v>0</v>
      </c>
      <c r="J71" s="16">
        <f t="shared" si="1"/>
        <v>0</v>
      </c>
      <c r="K71" s="3"/>
    </row>
    <row r="72" spans="1:11" ht="75">
      <c r="A72" s="5" t="s">
        <v>83</v>
      </c>
      <c r="B72" s="9" t="s">
        <v>51</v>
      </c>
      <c r="C72" s="5" t="s">
        <v>5</v>
      </c>
      <c r="D72" s="7"/>
      <c r="E72" s="7"/>
      <c r="F72" s="7"/>
      <c r="G72" s="7"/>
      <c r="H72" s="3"/>
      <c r="I72" s="16">
        <f t="shared" si="3"/>
        <v>0</v>
      </c>
      <c r="J72" s="16">
        <f t="shared" si="1"/>
        <v>0</v>
      </c>
      <c r="K72" s="3"/>
    </row>
    <row r="73" spans="1:11" ht="15">
      <c r="A73" s="5" t="s">
        <v>84</v>
      </c>
      <c r="B73" s="11" t="s">
        <v>52</v>
      </c>
      <c r="C73" s="5" t="s">
        <v>5</v>
      </c>
      <c r="D73" s="7"/>
      <c r="E73" s="7"/>
      <c r="F73" s="7"/>
      <c r="G73" s="7"/>
      <c r="H73" s="3"/>
      <c r="I73" s="16">
        <f t="shared" si="3"/>
        <v>0</v>
      </c>
      <c r="J73" s="16">
        <f t="shared" si="1"/>
        <v>0</v>
      </c>
      <c r="K73" s="3"/>
    </row>
    <row r="74" spans="1:11" ht="15">
      <c r="A74" s="5" t="s">
        <v>85</v>
      </c>
      <c r="B74" s="11" t="s">
        <v>53</v>
      </c>
      <c r="C74" s="5" t="s">
        <v>5</v>
      </c>
      <c r="D74" s="7"/>
      <c r="E74" s="7"/>
      <c r="F74" s="7"/>
      <c r="G74" s="7"/>
      <c r="H74" s="3"/>
      <c r="I74" s="16">
        <f t="shared" si="3"/>
        <v>0</v>
      </c>
      <c r="J74" s="16">
        <f t="shared" si="1"/>
        <v>0</v>
      </c>
      <c r="K74" s="3"/>
    </row>
    <row r="75" spans="1:11" ht="45">
      <c r="A75" s="5" t="s">
        <v>86</v>
      </c>
      <c r="B75" s="9" t="s">
        <v>55</v>
      </c>
      <c r="C75" s="5" t="s">
        <v>5</v>
      </c>
      <c r="D75" s="7"/>
      <c r="E75" s="7"/>
      <c r="F75" s="7"/>
      <c r="G75" s="7"/>
      <c r="H75" s="3"/>
      <c r="I75" s="16">
        <f t="shared" si="3"/>
        <v>0</v>
      </c>
      <c r="J75" s="16">
        <f t="shared" si="1"/>
        <v>0</v>
      </c>
      <c r="K75" s="3"/>
    </row>
    <row r="76" spans="1:11" ht="15">
      <c r="A76" s="5" t="s">
        <v>87</v>
      </c>
      <c r="B76" s="9" t="s">
        <v>56</v>
      </c>
      <c r="C76" s="5" t="s">
        <v>5</v>
      </c>
      <c r="D76" s="7"/>
      <c r="E76" s="7"/>
      <c r="F76" s="7"/>
      <c r="G76" s="7"/>
      <c r="H76" s="3"/>
      <c r="I76" s="16">
        <f t="shared" si="3"/>
        <v>0</v>
      </c>
      <c r="J76" s="16">
        <f t="shared" si="1"/>
        <v>0</v>
      </c>
      <c r="K76" s="3"/>
    </row>
    <row r="77" spans="1:11" ht="30">
      <c r="A77" s="5"/>
      <c r="B77" s="11" t="s">
        <v>54</v>
      </c>
      <c r="C77" s="5" t="s">
        <v>5</v>
      </c>
      <c r="D77" s="7"/>
      <c r="E77" s="7"/>
      <c r="F77" s="7"/>
      <c r="G77" s="7"/>
      <c r="H77" s="3"/>
      <c r="I77" s="16">
        <f t="shared" si="3"/>
        <v>0</v>
      </c>
      <c r="J77" s="16">
        <f t="shared" si="1"/>
        <v>0</v>
      </c>
      <c r="K77" s="3"/>
    </row>
    <row r="78" spans="1:11" ht="75">
      <c r="A78" s="5"/>
      <c r="B78" s="11" t="s">
        <v>167</v>
      </c>
      <c r="C78" s="5" t="s">
        <v>5</v>
      </c>
      <c r="D78" s="7"/>
      <c r="E78" s="7"/>
      <c r="F78" s="7"/>
      <c r="G78" s="7"/>
      <c r="H78" s="3"/>
      <c r="I78" s="16">
        <f t="shared" si="3"/>
        <v>0</v>
      </c>
      <c r="J78" s="16">
        <f t="shared" si="1"/>
        <v>0</v>
      </c>
      <c r="K78" s="3"/>
    </row>
    <row r="79" spans="1:11" ht="15" customHeight="1">
      <c r="A79" s="32" t="s">
        <v>125</v>
      </c>
      <c r="B79" s="12" t="s">
        <v>62</v>
      </c>
      <c r="C79" s="18" t="s">
        <v>5</v>
      </c>
      <c r="D79" s="16">
        <f>ROUND(D80,1)+ROUND(D91,1)</f>
        <v>19.4</v>
      </c>
      <c r="E79" s="16">
        <f>ROUND(E80,1)+ROUND(E91,1)</f>
        <v>0</v>
      </c>
      <c r="F79" s="16">
        <f>ROUND(F80,1)+ROUND(F91,1)</f>
        <v>21.4</v>
      </c>
      <c r="G79" s="16">
        <f>ROUND(G80,1)+ROUND(G91,1)</f>
        <v>0</v>
      </c>
      <c r="H79" s="3"/>
      <c r="I79" s="16">
        <f>ROUND(I80,1)+ROUND(I91,1)</f>
        <v>22.8</v>
      </c>
      <c r="J79" s="16">
        <f>ROUND(J80,1)+ROUND(J91,1)</f>
        <v>24.8</v>
      </c>
      <c r="K79" s="3"/>
    </row>
    <row r="80" spans="1:11" ht="15">
      <c r="A80" s="5" t="s">
        <v>170</v>
      </c>
      <c r="B80" s="12" t="s">
        <v>172</v>
      </c>
      <c r="C80" s="5" t="s">
        <v>5</v>
      </c>
      <c r="D80" s="16">
        <f>(ROUND(D82,1)*ROUND(D87,1)+ROUND(D83,1)*ROUND(D88,1)+ROUND(D84,1)*ROUND(D89,1)+ROUND(D85,1)*ROUND(D90,1))/1000</f>
        <v>19.43</v>
      </c>
      <c r="E80" s="16">
        <f>(ROUND(E82,1)*ROUND(E87,1)+ROUND(E83,1)*ROUND(E88,1)+ROUND(E84,1)*ROUND(E89,1)+ROUND(E85,1)*ROUND(E90,1))/1000</f>
        <v>0</v>
      </c>
      <c r="F80" s="16">
        <f>(ROUND(F82,1)*ROUND(F87,1)+ROUND(F83,1)*ROUND(F88,1)+ROUND(F84,1)*ROUND(F89,1)+ROUND(F85,1)*ROUND(F90,1))/1000</f>
        <v>21.44</v>
      </c>
      <c r="G80" s="16">
        <f>(ROUND(G82,1)*ROUND(G87,1)+ROUND(G83,1)*ROUND(G88,1)+ROUND(G84,1)*ROUND(G89,1)+ROUND(G85,1)*ROUND(G90,1))/1000</f>
        <v>0</v>
      </c>
      <c r="H80" s="3"/>
      <c r="I80" s="16">
        <f>(ROUND(I82,1)*ROUND(I87,1)+ROUND(I83,1)*ROUND(I88,1)+ROUND(I84,1)*ROUND(I89,1)+ROUND(I85,1)*ROUND(I90,1))/1000</f>
        <v>22.78</v>
      </c>
      <c r="J80" s="16">
        <f>(ROUND(J82,1)*ROUND(J87,1)+ROUND(J83,1)*ROUND(J88,1)+ROUND(J84,1)*ROUND(J89,1)+ROUND(J85,1)*ROUND(J90,1))/1000</f>
        <v>24.79</v>
      </c>
      <c r="K80" s="3"/>
    </row>
    <row r="81" spans="1:11" ht="15">
      <c r="A81" s="5"/>
      <c r="B81" s="9" t="s">
        <v>236</v>
      </c>
      <c r="C81" s="5"/>
      <c r="D81" s="16">
        <f>SUM(D82:D85)</f>
        <v>6700</v>
      </c>
      <c r="E81" s="16">
        <f>SUM(E82:E85)</f>
        <v>0</v>
      </c>
      <c r="F81" s="16">
        <f>SUM(F82:F85)</f>
        <v>6700</v>
      </c>
      <c r="G81" s="16">
        <f>SUM(G82:G85)</f>
        <v>0</v>
      </c>
      <c r="H81" s="3"/>
      <c r="I81" s="16">
        <f>SUM(I82:I85)</f>
        <v>6700</v>
      </c>
      <c r="J81" s="16">
        <f>SUM(J82:J85)</f>
        <v>6700</v>
      </c>
      <c r="K81" s="3"/>
    </row>
    <row r="82" spans="1:11" ht="15">
      <c r="A82" s="5"/>
      <c r="B82" s="9" t="s">
        <v>232</v>
      </c>
      <c r="C82" s="5" t="s">
        <v>61</v>
      </c>
      <c r="D82" s="7">
        <v>6700</v>
      </c>
      <c r="E82" s="7"/>
      <c r="F82" s="7">
        <v>6700</v>
      </c>
      <c r="G82" s="7"/>
      <c r="H82" s="3"/>
      <c r="I82" s="7">
        <v>6700</v>
      </c>
      <c r="J82" s="7">
        <v>6700</v>
      </c>
      <c r="K82" s="3"/>
    </row>
    <row r="83" spans="1:11" ht="15">
      <c r="A83" s="5"/>
      <c r="B83" s="9" t="s">
        <v>233</v>
      </c>
      <c r="C83" s="5" t="s">
        <v>61</v>
      </c>
      <c r="D83" s="7"/>
      <c r="E83" s="7"/>
      <c r="F83" s="7"/>
      <c r="G83" s="7"/>
      <c r="H83" s="3"/>
      <c r="I83" s="7"/>
      <c r="J83" s="7"/>
      <c r="K83" s="3"/>
    </row>
    <row r="84" spans="1:11" ht="15">
      <c r="A84" s="5"/>
      <c r="B84" s="9" t="s">
        <v>234</v>
      </c>
      <c r="C84" s="5" t="s">
        <v>61</v>
      </c>
      <c r="D84" s="7"/>
      <c r="E84" s="7"/>
      <c r="F84" s="7"/>
      <c r="G84" s="7"/>
      <c r="H84" s="3"/>
      <c r="I84" s="7"/>
      <c r="J84" s="7"/>
      <c r="K84" s="3"/>
    </row>
    <row r="85" spans="1:11" ht="15" customHeight="1">
      <c r="A85" s="5"/>
      <c r="B85" s="9" t="s">
        <v>235</v>
      </c>
      <c r="C85" s="5" t="s">
        <v>61</v>
      </c>
      <c r="D85" s="7"/>
      <c r="E85" s="7"/>
      <c r="F85" s="7"/>
      <c r="G85" s="7"/>
      <c r="H85" s="3"/>
      <c r="I85" s="7"/>
      <c r="J85" s="7"/>
      <c r="K85" s="3"/>
    </row>
    <row r="86" spans="1:11" ht="15" customHeight="1">
      <c r="A86" s="5"/>
      <c r="B86" s="9" t="s">
        <v>237</v>
      </c>
      <c r="C86" s="5"/>
      <c r="D86" s="7"/>
      <c r="E86" s="7"/>
      <c r="F86" s="7"/>
      <c r="G86" s="7"/>
      <c r="H86" s="3"/>
      <c r="I86" s="7"/>
      <c r="J86" s="7"/>
      <c r="K86" s="3"/>
    </row>
    <row r="87" spans="1:11" ht="15" customHeight="1">
      <c r="A87" s="5"/>
      <c r="B87" s="9" t="s">
        <v>232</v>
      </c>
      <c r="C87" s="5" t="s">
        <v>60</v>
      </c>
      <c r="D87" s="30">
        <v>2.9</v>
      </c>
      <c r="E87" s="30"/>
      <c r="F87" s="30">
        <f>D87*1.087</f>
        <v>3.1523</v>
      </c>
      <c r="G87" s="30"/>
      <c r="H87" s="3"/>
      <c r="I87" s="30">
        <f>F87*1.08</f>
        <v>3.404484</v>
      </c>
      <c r="J87" s="30">
        <f>I87*1.08</f>
        <v>3.6768427200000002</v>
      </c>
      <c r="K87" s="3"/>
    </row>
    <row r="88" spans="1:11" ht="15" customHeight="1">
      <c r="A88" s="5"/>
      <c r="B88" s="9" t="s">
        <v>233</v>
      </c>
      <c r="C88" s="5" t="s">
        <v>60</v>
      </c>
      <c r="D88" s="30"/>
      <c r="E88" s="30"/>
      <c r="F88" s="30"/>
      <c r="G88" s="30"/>
      <c r="H88" s="3"/>
      <c r="I88" s="30"/>
      <c r="J88" s="30"/>
      <c r="K88" s="3"/>
    </row>
    <row r="89" spans="1:11" ht="15" customHeight="1">
      <c r="A89" s="5"/>
      <c r="B89" s="9" t="s">
        <v>234</v>
      </c>
      <c r="C89" s="5" t="s">
        <v>60</v>
      </c>
      <c r="D89" s="30"/>
      <c r="E89" s="30"/>
      <c r="F89" s="30"/>
      <c r="G89" s="30"/>
      <c r="H89" s="3"/>
      <c r="I89" s="30"/>
      <c r="J89" s="30"/>
      <c r="K89" s="3"/>
    </row>
    <row r="90" spans="1:11" ht="15" customHeight="1">
      <c r="A90" s="5"/>
      <c r="B90" s="9" t="s">
        <v>235</v>
      </c>
      <c r="C90" s="5" t="s">
        <v>60</v>
      </c>
      <c r="D90" s="30"/>
      <c r="E90" s="30"/>
      <c r="F90" s="30"/>
      <c r="G90" s="30"/>
      <c r="H90" s="3"/>
      <c r="I90" s="30"/>
      <c r="J90" s="30"/>
      <c r="K90" s="3"/>
    </row>
    <row r="91" spans="1:11" ht="15">
      <c r="A91" s="5" t="s">
        <v>171</v>
      </c>
      <c r="B91" s="12" t="s">
        <v>173</v>
      </c>
      <c r="C91" s="5" t="s">
        <v>5</v>
      </c>
      <c r="D91" s="16">
        <f>(ROUND(D92,1)*ROUND(D93,1))/1000</f>
        <v>0</v>
      </c>
      <c r="E91" s="16">
        <f>(ROUND(E92,1)*ROUND(E93,1))/1000</f>
        <v>0</v>
      </c>
      <c r="F91" s="16">
        <f>(ROUND(F92,1)*ROUND(F93,1))/1000</f>
        <v>0</v>
      </c>
      <c r="G91" s="16">
        <f>(ROUND(G92,1)*ROUND(G93,1))/1000</f>
        <v>0</v>
      </c>
      <c r="H91" s="3"/>
      <c r="I91" s="16">
        <f>(ROUND(I92,1)*ROUND(I93,1))/1000</f>
        <v>0</v>
      </c>
      <c r="J91" s="16">
        <f>(ROUND(J92,1)*ROUND(J93,1))/1000</f>
        <v>0</v>
      </c>
      <c r="K91" s="3"/>
    </row>
    <row r="92" spans="1:11" ht="15">
      <c r="A92" s="5"/>
      <c r="B92" s="13" t="s">
        <v>63</v>
      </c>
      <c r="C92" s="5" t="s">
        <v>16</v>
      </c>
      <c r="D92" s="7"/>
      <c r="E92" s="7"/>
      <c r="F92" s="7"/>
      <c r="G92" s="7"/>
      <c r="H92" s="3"/>
      <c r="I92" s="7"/>
      <c r="J92" s="7"/>
      <c r="K92" s="3"/>
    </row>
    <row r="93" spans="1:11" ht="15.75" customHeight="1">
      <c r="A93" s="5"/>
      <c r="B93" s="13" t="s">
        <v>238</v>
      </c>
      <c r="C93" s="29" t="s">
        <v>59</v>
      </c>
      <c r="D93" s="7"/>
      <c r="E93" s="7"/>
      <c r="F93" s="7"/>
      <c r="G93" s="7"/>
      <c r="H93" s="3"/>
      <c r="I93" s="7"/>
      <c r="J93" s="7"/>
      <c r="K93" s="3"/>
    </row>
    <row r="94" spans="1:11" ht="33.75" customHeight="1">
      <c r="A94" s="5" t="s">
        <v>174</v>
      </c>
      <c r="B94" s="9" t="s">
        <v>239</v>
      </c>
      <c r="C94" s="18" t="s">
        <v>17</v>
      </c>
      <c r="D94" s="16">
        <f>ROUND(D81,1)/ROUND(D12,1)</f>
        <v>1.006006006006006</v>
      </c>
      <c r="E94" s="16" t="e">
        <f>ROUND(E81,1)/ROUND(E12,1)</f>
        <v>#DIV/0!</v>
      </c>
      <c r="F94" s="16">
        <f>ROUND(F81,1)/ROUND(F12,1)</f>
        <v>1.006006006006006</v>
      </c>
      <c r="G94" s="16" t="e">
        <f>ROUND(G81,1)/ROUND(G12,1)</f>
        <v>#DIV/0!</v>
      </c>
      <c r="H94" s="3"/>
      <c r="I94" s="16">
        <f>F94</f>
        <v>1.006006006006006</v>
      </c>
      <c r="J94" s="16">
        <f>F94</f>
        <v>1.006006006006006</v>
      </c>
      <c r="K94" s="3" t="s">
        <v>227</v>
      </c>
    </row>
    <row r="95" spans="1:11" ht="15" customHeight="1">
      <c r="A95" s="5" t="s">
        <v>126</v>
      </c>
      <c r="B95" s="6" t="s">
        <v>32</v>
      </c>
      <c r="C95" s="18" t="s">
        <v>5</v>
      </c>
      <c r="D95" s="16">
        <f>ROUND(D96,1)+ROUND(D115,1)+ROUND(D125,1)+ROUND(D126,1)+ROUND(D127,1)+ROUND(D128,1)+ROUND(D129,1)+ROUND(D130,1)</f>
        <v>0</v>
      </c>
      <c r="E95" s="16">
        <f>ROUND(E96,1)+ROUND(E115,1)+ROUND(E125,1)+ROUND(E126,1)+ROUND(E127,1)+ROUND(E128,1)+ROUND(E129,1)+ROUND(E130,1)</f>
        <v>0</v>
      </c>
      <c r="F95" s="16">
        <f>ROUND(F96,1)+ROUND(F115,1)+ROUND(F125,1)+ROUND(F126,1)+ROUND(F127,1)+ROUND(F128,1)+ROUND(F129,1)+ROUND(F130,1)</f>
        <v>0</v>
      </c>
      <c r="G95" s="16">
        <f>ROUND(G96,1)+ROUND(G115,1)+ROUND(G125,1)+ROUND(G126,1)+ROUND(G127,1)+ROUND(G128,1)+ROUND(G129,1)+ROUND(G130,1)</f>
        <v>0</v>
      </c>
      <c r="H95" s="3"/>
      <c r="I95" s="16">
        <f>ROUND(I96,1)+ROUND(I115,1)+ROUND(I125,1)+ROUND(I126,1)+ROUND(I127,1)+ROUND(I128,1)+ROUND(I129,1)+ROUND(I130,1)</f>
        <v>0</v>
      </c>
      <c r="J95" s="16">
        <f>ROUND(J96,1)+ROUND(J115,1)+ROUND(J125,1)+ROUND(J126,1)+ROUND(J127,1)+ROUND(J128,1)+ROUND(J129,1)+ROUND(J130,1)</f>
        <v>0</v>
      </c>
      <c r="K95" s="3"/>
    </row>
    <row r="96" spans="1:11" ht="49.5" customHeight="1">
      <c r="A96" s="5" t="s">
        <v>176</v>
      </c>
      <c r="B96" s="6" t="s">
        <v>97</v>
      </c>
      <c r="C96" s="5" t="s">
        <v>5</v>
      </c>
      <c r="D96" s="7">
        <f>D97+D100+D103+D106+D109+D112</f>
        <v>0</v>
      </c>
      <c r="E96" s="7">
        <f aca="true" t="shared" si="4" ref="E96:J96">E97+E100+E103+E106+E109+E112</f>
        <v>0</v>
      </c>
      <c r="F96" s="7">
        <f t="shared" si="4"/>
        <v>0</v>
      </c>
      <c r="G96" s="7">
        <f t="shared" si="4"/>
        <v>0</v>
      </c>
      <c r="H96" s="3"/>
      <c r="I96" s="7">
        <f t="shared" si="4"/>
        <v>0</v>
      </c>
      <c r="J96" s="7">
        <f t="shared" si="4"/>
        <v>0</v>
      </c>
      <c r="K96" s="3"/>
    </row>
    <row r="97" spans="1:11" ht="15" customHeight="1">
      <c r="A97" s="5" t="s">
        <v>186</v>
      </c>
      <c r="B97" s="8" t="s">
        <v>31</v>
      </c>
      <c r="C97" s="5" t="s">
        <v>5</v>
      </c>
      <c r="D97" s="7"/>
      <c r="E97" s="7"/>
      <c r="F97" s="7"/>
      <c r="G97" s="7"/>
      <c r="H97" s="3"/>
      <c r="I97" s="7"/>
      <c r="J97" s="7"/>
      <c r="K97" s="3"/>
    </row>
    <row r="98" spans="1:11" ht="15" customHeight="1">
      <c r="A98" s="5"/>
      <c r="B98" s="9" t="s">
        <v>100</v>
      </c>
      <c r="C98" s="5" t="s">
        <v>103</v>
      </c>
      <c r="D98" s="7"/>
      <c r="E98" s="7"/>
      <c r="F98" s="7"/>
      <c r="G98" s="7"/>
      <c r="H98" s="3"/>
      <c r="I98" s="7"/>
      <c r="J98" s="7"/>
      <c r="K98" s="3"/>
    </row>
    <row r="99" spans="1:11" ht="15" customHeight="1">
      <c r="A99" s="5"/>
      <c r="B99" s="9" t="s">
        <v>101</v>
      </c>
      <c r="C99" s="5" t="s">
        <v>102</v>
      </c>
      <c r="D99" s="7"/>
      <c r="E99" s="7"/>
      <c r="F99" s="7"/>
      <c r="G99" s="7"/>
      <c r="H99" s="3"/>
      <c r="I99" s="7"/>
      <c r="J99" s="7"/>
      <c r="K99" s="3"/>
    </row>
    <row r="100" spans="1:11" ht="15" customHeight="1">
      <c r="A100" s="5" t="s">
        <v>187</v>
      </c>
      <c r="B100" s="8" t="s">
        <v>104</v>
      </c>
      <c r="C100" s="5" t="s">
        <v>5</v>
      </c>
      <c r="D100" s="7"/>
      <c r="E100" s="7"/>
      <c r="F100" s="7"/>
      <c r="G100" s="7"/>
      <c r="H100" s="3"/>
      <c r="I100" s="7"/>
      <c r="J100" s="7"/>
      <c r="K100" s="3"/>
    </row>
    <row r="101" spans="1:11" ht="15" customHeight="1">
      <c r="A101" s="5"/>
      <c r="B101" s="9" t="s">
        <v>105</v>
      </c>
      <c r="C101" s="5" t="s">
        <v>66</v>
      </c>
      <c r="D101" s="7"/>
      <c r="E101" s="7"/>
      <c r="F101" s="7"/>
      <c r="G101" s="7"/>
      <c r="H101" s="3"/>
      <c r="I101" s="7"/>
      <c r="J101" s="7"/>
      <c r="K101" s="3"/>
    </row>
    <row r="102" spans="1:11" ht="15" customHeight="1">
      <c r="A102" s="5"/>
      <c r="B102" s="9" t="s">
        <v>106</v>
      </c>
      <c r="C102" s="5" t="s">
        <v>12</v>
      </c>
      <c r="D102" s="7"/>
      <c r="E102" s="7"/>
      <c r="F102" s="7"/>
      <c r="G102" s="7"/>
      <c r="H102" s="3"/>
      <c r="I102" s="7"/>
      <c r="J102" s="7"/>
      <c r="K102" s="3"/>
    </row>
    <row r="103" spans="1:11" ht="15" customHeight="1">
      <c r="A103" s="5" t="s">
        <v>188</v>
      </c>
      <c r="B103" s="8" t="s">
        <v>30</v>
      </c>
      <c r="C103" s="5" t="s">
        <v>5</v>
      </c>
      <c r="D103" s="7"/>
      <c r="E103" s="7"/>
      <c r="F103" s="7"/>
      <c r="G103" s="7"/>
      <c r="H103" s="3"/>
      <c r="I103" s="7"/>
      <c r="J103" s="7"/>
      <c r="K103" s="3"/>
    </row>
    <row r="104" spans="1:11" ht="15" customHeight="1">
      <c r="A104" s="5"/>
      <c r="B104" s="9" t="s">
        <v>107</v>
      </c>
      <c r="C104" s="5" t="s">
        <v>66</v>
      </c>
      <c r="D104" s="7"/>
      <c r="E104" s="7"/>
      <c r="F104" s="7"/>
      <c r="G104" s="7"/>
      <c r="H104" s="3"/>
      <c r="I104" s="7"/>
      <c r="J104" s="7"/>
      <c r="K104" s="3"/>
    </row>
    <row r="105" spans="1:11" ht="15" customHeight="1">
      <c r="A105" s="5"/>
      <c r="B105" s="9" t="s">
        <v>108</v>
      </c>
      <c r="C105" s="5" t="s">
        <v>12</v>
      </c>
      <c r="D105" s="7"/>
      <c r="E105" s="7"/>
      <c r="F105" s="7"/>
      <c r="G105" s="7"/>
      <c r="H105" s="3"/>
      <c r="I105" s="7"/>
      <c r="J105" s="7"/>
      <c r="K105" s="3"/>
    </row>
    <row r="106" spans="1:11" ht="15" customHeight="1">
      <c r="A106" s="5" t="s">
        <v>189</v>
      </c>
      <c r="B106" s="8" t="s">
        <v>29</v>
      </c>
      <c r="C106" s="5" t="s">
        <v>5</v>
      </c>
      <c r="D106" s="7"/>
      <c r="E106" s="7"/>
      <c r="F106" s="7"/>
      <c r="G106" s="7"/>
      <c r="H106" s="3"/>
      <c r="I106" s="7"/>
      <c r="J106" s="7"/>
      <c r="K106" s="3"/>
    </row>
    <row r="107" spans="1:11" ht="15" customHeight="1">
      <c r="A107" s="5"/>
      <c r="B107" s="9" t="s">
        <v>64</v>
      </c>
      <c r="C107" s="5" t="s">
        <v>66</v>
      </c>
      <c r="D107" s="7"/>
      <c r="E107" s="7"/>
      <c r="F107" s="7"/>
      <c r="G107" s="7"/>
      <c r="H107" s="3"/>
      <c r="I107" s="7"/>
      <c r="J107" s="7"/>
      <c r="K107" s="3"/>
    </row>
    <row r="108" spans="1:11" ht="15" customHeight="1">
      <c r="A108" s="5"/>
      <c r="B108" s="9" t="s">
        <v>65</v>
      </c>
      <c r="C108" s="5" t="s">
        <v>12</v>
      </c>
      <c r="D108" s="7"/>
      <c r="E108" s="7"/>
      <c r="F108" s="7"/>
      <c r="G108" s="7"/>
      <c r="H108" s="3"/>
      <c r="I108" s="7"/>
      <c r="J108" s="7"/>
      <c r="K108" s="3"/>
    </row>
    <row r="109" spans="1:11" ht="15" customHeight="1">
      <c r="A109" s="5" t="s">
        <v>190</v>
      </c>
      <c r="B109" s="8" t="s">
        <v>98</v>
      </c>
      <c r="C109" s="5" t="s">
        <v>5</v>
      </c>
      <c r="D109" s="7"/>
      <c r="E109" s="7"/>
      <c r="F109" s="7"/>
      <c r="G109" s="7"/>
      <c r="H109" s="3"/>
      <c r="I109" s="7"/>
      <c r="J109" s="7"/>
      <c r="K109" s="3"/>
    </row>
    <row r="110" spans="1:11" ht="15" customHeight="1">
      <c r="A110" s="5"/>
      <c r="B110" s="9" t="s">
        <v>109</v>
      </c>
      <c r="C110" s="5" t="s">
        <v>66</v>
      </c>
      <c r="D110" s="7"/>
      <c r="E110" s="7"/>
      <c r="F110" s="7"/>
      <c r="G110" s="7"/>
      <c r="H110" s="3"/>
      <c r="I110" s="7"/>
      <c r="J110" s="7"/>
      <c r="K110" s="3"/>
    </row>
    <row r="111" spans="1:11" ht="15" customHeight="1">
      <c r="A111" s="5"/>
      <c r="B111" s="9" t="s">
        <v>110</v>
      </c>
      <c r="C111" s="5" t="s">
        <v>12</v>
      </c>
      <c r="D111" s="7"/>
      <c r="E111" s="7"/>
      <c r="F111" s="7"/>
      <c r="G111" s="7"/>
      <c r="H111" s="3"/>
      <c r="I111" s="7"/>
      <c r="J111" s="7"/>
      <c r="K111" s="3"/>
    </row>
    <row r="112" spans="1:11" ht="15" customHeight="1">
      <c r="A112" s="5" t="s">
        <v>191</v>
      </c>
      <c r="B112" s="8" t="s">
        <v>99</v>
      </c>
      <c r="C112" s="5" t="s">
        <v>5</v>
      </c>
      <c r="D112" s="7"/>
      <c r="E112" s="7"/>
      <c r="F112" s="7"/>
      <c r="G112" s="7"/>
      <c r="H112" s="3"/>
      <c r="I112" s="7"/>
      <c r="J112" s="7"/>
      <c r="K112" s="3"/>
    </row>
    <row r="113" spans="1:11" ht="15" customHeight="1">
      <c r="A113" s="5"/>
      <c r="B113" s="9" t="s">
        <v>111</v>
      </c>
      <c r="C113" s="5" t="s">
        <v>66</v>
      </c>
      <c r="D113" s="7"/>
      <c r="E113" s="7"/>
      <c r="F113" s="7"/>
      <c r="G113" s="7"/>
      <c r="H113" s="3"/>
      <c r="I113" s="7"/>
      <c r="J113" s="7"/>
      <c r="K113" s="3"/>
    </row>
    <row r="114" spans="1:11" ht="15" customHeight="1">
      <c r="A114" s="5"/>
      <c r="B114" s="9" t="s">
        <v>112</v>
      </c>
      <c r="C114" s="5" t="s">
        <v>12</v>
      </c>
      <c r="D114" s="7"/>
      <c r="E114" s="7"/>
      <c r="F114" s="7"/>
      <c r="G114" s="7"/>
      <c r="H114" s="3"/>
      <c r="I114" s="7"/>
      <c r="J114" s="7"/>
      <c r="K114" s="3"/>
    </row>
    <row r="115" spans="1:11" ht="28.5" customHeight="1">
      <c r="A115" s="5" t="s">
        <v>177</v>
      </c>
      <c r="B115" s="6" t="s">
        <v>199</v>
      </c>
      <c r="C115" s="18" t="s">
        <v>5</v>
      </c>
      <c r="D115" s="16">
        <f>ROUND(D116,1)+ROUND(D117,1)+ROUND(D118,1)+ROUND(D119,1)+ROUND(D120,1)+ROUND(D121,1)+ROUND(D122,1)+ROUND(D123,1)</f>
        <v>0</v>
      </c>
      <c r="E115" s="16">
        <f>ROUND(E116,1)+ROUND(E117,1)+ROUND(E118,1)+ROUND(E119,1)+ROUND(E120,1)+ROUND(E121,1)+ROUND(E122,1)+ROUND(E123,1)</f>
        <v>0</v>
      </c>
      <c r="F115" s="16">
        <f>ROUND(F116,1)+ROUND(F117,1)+ROUND(F118,1)+ROUND(F119,1)+ROUND(F120,1)+ROUND(F121,1)+ROUND(F122,1)+ROUND(F123,1)</f>
        <v>0</v>
      </c>
      <c r="G115" s="16">
        <f>ROUND(G116,1)+ROUND(G117,1)+ROUND(G118,1)+ROUND(G119,1)+ROUND(G120,1)+ROUND(G121,1)+ROUND(G122,1)+ROUND(G123,1)</f>
        <v>0</v>
      </c>
      <c r="H115" s="3"/>
      <c r="I115" s="16">
        <f>ROUND(I116,1)+ROUND(I117,1)+ROUND(I118,1)+ROUND(I119,1)+ROUND(I120,1)+ROUND(I121,1)+ROUND(I122,1)+ROUND(I123,1)</f>
        <v>0</v>
      </c>
      <c r="J115" s="16">
        <f>ROUND(J116,1)+ROUND(J117,1)+ROUND(J118,1)+ROUND(J119,1)+ROUND(J120,1)+ROUND(J121,1)+ROUND(J122,1)+ROUND(J123,1)</f>
        <v>0</v>
      </c>
      <c r="K115" s="3"/>
    </row>
    <row r="116" spans="1:11" ht="15" customHeight="1">
      <c r="A116" s="5" t="s">
        <v>192</v>
      </c>
      <c r="B116" s="8" t="s">
        <v>28</v>
      </c>
      <c r="C116" s="5" t="s">
        <v>5</v>
      </c>
      <c r="D116" s="7"/>
      <c r="E116" s="7"/>
      <c r="F116" s="7"/>
      <c r="G116" s="7"/>
      <c r="H116" s="3"/>
      <c r="I116" s="7"/>
      <c r="J116" s="7"/>
      <c r="K116" s="3"/>
    </row>
    <row r="117" spans="1:11" ht="15" customHeight="1">
      <c r="A117" s="5" t="s">
        <v>193</v>
      </c>
      <c r="B117" s="8" t="s">
        <v>27</v>
      </c>
      <c r="C117" s="5" t="s">
        <v>5</v>
      </c>
      <c r="D117" s="7"/>
      <c r="E117" s="7"/>
      <c r="F117" s="7"/>
      <c r="G117" s="7"/>
      <c r="H117" s="3"/>
      <c r="I117" s="7"/>
      <c r="J117" s="7"/>
      <c r="K117" s="3"/>
    </row>
    <row r="118" spans="1:11" ht="15" customHeight="1">
      <c r="A118" s="5" t="s">
        <v>194</v>
      </c>
      <c r="B118" s="8" t="s">
        <v>26</v>
      </c>
      <c r="C118" s="5" t="s">
        <v>5</v>
      </c>
      <c r="D118" s="7"/>
      <c r="E118" s="7"/>
      <c r="F118" s="7"/>
      <c r="G118" s="7"/>
      <c r="H118" s="3"/>
      <c r="I118" s="7"/>
      <c r="J118" s="7"/>
      <c r="K118" s="3"/>
    </row>
    <row r="119" spans="1:11" ht="15" customHeight="1">
      <c r="A119" s="5" t="s">
        <v>195</v>
      </c>
      <c r="B119" s="8" t="s">
        <v>25</v>
      </c>
      <c r="C119" s="5" t="s">
        <v>5</v>
      </c>
      <c r="D119" s="7"/>
      <c r="E119" s="7"/>
      <c r="F119" s="7"/>
      <c r="G119" s="7"/>
      <c r="H119" s="3"/>
      <c r="I119" s="7"/>
      <c r="J119" s="7"/>
      <c r="K119" s="3"/>
    </row>
    <row r="120" spans="1:11" ht="15" customHeight="1">
      <c r="A120" s="5" t="s">
        <v>196</v>
      </c>
      <c r="B120" s="8" t="s">
        <v>24</v>
      </c>
      <c r="C120" s="5" t="s">
        <v>5</v>
      </c>
      <c r="D120" s="7"/>
      <c r="E120" s="7"/>
      <c r="F120" s="7"/>
      <c r="G120" s="7"/>
      <c r="H120" s="3"/>
      <c r="I120" s="7"/>
      <c r="J120" s="7"/>
      <c r="K120" s="3"/>
    </row>
    <row r="121" spans="1:11" ht="15" customHeight="1">
      <c r="A121" s="5" t="s">
        <v>197</v>
      </c>
      <c r="B121" s="8" t="s">
        <v>23</v>
      </c>
      <c r="C121" s="5" t="s">
        <v>5</v>
      </c>
      <c r="D121" s="7"/>
      <c r="E121" s="7"/>
      <c r="F121" s="7"/>
      <c r="G121" s="7"/>
      <c r="H121" s="3"/>
      <c r="I121" s="7"/>
      <c r="J121" s="7"/>
      <c r="K121" s="3"/>
    </row>
    <row r="122" spans="1:11" ht="30.75" customHeight="1">
      <c r="A122" s="5" t="s">
        <v>198</v>
      </c>
      <c r="B122" s="8" t="s">
        <v>22</v>
      </c>
      <c r="C122" s="5" t="s">
        <v>5</v>
      </c>
      <c r="D122" s="7"/>
      <c r="E122" s="7"/>
      <c r="F122" s="7"/>
      <c r="G122" s="7"/>
      <c r="H122" s="3"/>
      <c r="I122" s="7"/>
      <c r="J122" s="7"/>
      <c r="K122" s="3"/>
    </row>
    <row r="123" spans="1:11" ht="15" customHeight="1">
      <c r="A123" s="5" t="s">
        <v>200</v>
      </c>
      <c r="B123" s="8" t="s">
        <v>114</v>
      </c>
      <c r="C123" s="5" t="s">
        <v>5</v>
      </c>
      <c r="D123" s="7">
        <f>D124</f>
        <v>0</v>
      </c>
      <c r="E123" s="7">
        <f>E124</f>
        <v>0</v>
      </c>
      <c r="F123" s="7">
        <f>F124</f>
        <v>0</v>
      </c>
      <c r="G123" s="7">
        <f>G124</f>
        <v>0</v>
      </c>
      <c r="H123" s="3"/>
      <c r="I123" s="7">
        <f>I124</f>
        <v>0</v>
      </c>
      <c r="J123" s="7">
        <f>J124</f>
        <v>0</v>
      </c>
      <c r="K123" s="3"/>
    </row>
    <row r="124" spans="1:11" ht="42" customHeight="1">
      <c r="A124" s="5"/>
      <c r="B124" s="9" t="s">
        <v>113</v>
      </c>
      <c r="C124" s="5" t="s">
        <v>5</v>
      </c>
      <c r="D124" s="7"/>
      <c r="E124" s="7"/>
      <c r="F124" s="7"/>
      <c r="G124" s="7"/>
      <c r="H124" s="3"/>
      <c r="I124" s="7"/>
      <c r="J124" s="7"/>
      <c r="K124" s="3"/>
    </row>
    <row r="125" spans="1:11" ht="58.5" customHeight="1">
      <c r="A125" s="5" t="s">
        <v>178</v>
      </c>
      <c r="B125" s="6" t="s">
        <v>207</v>
      </c>
      <c r="C125" s="5" t="s">
        <v>5</v>
      </c>
      <c r="D125" s="7"/>
      <c r="E125" s="7"/>
      <c r="F125" s="7"/>
      <c r="G125" s="7"/>
      <c r="H125" s="3"/>
      <c r="I125" s="7"/>
      <c r="J125" s="7"/>
      <c r="K125" s="3"/>
    </row>
    <row r="126" spans="1:11" ht="46.5" customHeight="1">
      <c r="A126" s="15" t="s">
        <v>179</v>
      </c>
      <c r="B126" s="6" t="s">
        <v>58</v>
      </c>
      <c r="C126" s="5" t="s">
        <v>5</v>
      </c>
      <c r="D126" s="7"/>
      <c r="E126" s="7"/>
      <c r="F126" s="7"/>
      <c r="G126" s="7"/>
      <c r="H126" s="3"/>
      <c r="I126" s="7"/>
      <c r="J126" s="7"/>
      <c r="K126" s="3"/>
    </row>
    <row r="127" spans="1:11" ht="45.75" customHeight="1">
      <c r="A127" s="5" t="s">
        <v>180</v>
      </c>
      <c r="B127" s="6" t="s">
        <v>35</v>
      </c>
      <c r="C127" s="5" t="s">
        <v>5</v>
      </c>
      <c r="D127" s="7"/>
      <c r="E127" s="7"/>
      <c r="F127" s="7"/>
      <c r="G127" s="7"/>
      <c r="H127" s="3"/>
      <c r="I127" s="7"/>
      <c r="J127" s="7"/>
      <c r="K127" s="3"/>
    </row>
    <row r="128" spans="1:11" ht="18.75" customHeight="1">
      <c r="A128" s="5" t="s">
        <v>181</v>
      </c>
      <c r="B128" s="6" t="s">
        <v>21</v>
      </c>
      <c r="C128" s="5" t="s">
        <v>5</v>
      </c>
      <c r="D128" s="7"/>
      <c r="E128" s="7"/>
      <c r="F128" s="7"/>
      <c r="G128" s="7"/>
      <c r="H128" s="3"/>
      <c r="I128" s="7"/>
      <c r="J128" s="7"/>
      <c r="K128" s="3"/>
    </row>
    <row r="129" spans="1:11" ht="79.5" customHeight="1">
      <c r="A129" s="5" t="s">
        <v>182</v>
      </c>
      <c r="B129" s="6" t="s">
        <v>36</v>
      </c>
      <c r="C129" s="5" t="s">
        <v>5</v>
      </c>
      <c r="D129" s="7"/>
      <c r="E129" s="7"/>
      <c r="F129" s="7"/>
      <c r="G129" s="7"/>
      <c r="H129" s="3"/>
      <c r="I129" s="7"/>
      <c r="J129" s="7"/>
      <c r="K129" s="3"/>
    </row>
    <row r="130" spans="1:11" ht="15" customHeight="1">
      <c r="A130" s="5" t="s">
        <v>183</v>
      </c>
      <c r="B130" s="6" t="s">
        <v>20</v>
      </c>
      <c r="C130" s="5" t="s">
        <v>5</v>
      </c>
      <c r="D130" s="7"/>
      <c r="E130" s="7"/>
      <c r="F130" s="7"/>
      <c r="G130" s="7"/>
      <c r="H130" s="3"/>
      <c r="I130" s="7"/>
      <c r="J130" s="7"/>
      <c r="K130" s="3"/>
    </row>
    <row r="131" spans="1:11" ht="15" customHeight="1">
      <c r="A131" s="5" t="s">
        <v>184</v>
      </c>
      <c r="B131" s="8" t="s">
        <v>19</v>
      </c>
      <c r="C131" s="5" t="s">
        <v>5</v>
      </c>
      <c r="D131" s="7"/>
      <c r="E131" s="7"/>
      <c r="F131" s="7"/>
      <c r="G131" s="7"/>
      <c r="H131" s="3"/>
      <c r="I131" s="7"/>
      <c r="J131" s="7"/>
      <c r="K131" s="3"/>
    </row>
    <row r="132" spans="1:11" ht="15" customHeight="1">
      <c r="A132" s="5" t="s">
        <v>185</v>
      </c>
      <c r="B132" s="8" t="s">
        <v>18</v>
      </c>
      <c r="C132" s="5" t="s">
        <v>5</v>
      </c>
      <c r="D132" s="7"/>
      <c r="E132" s="7"/>
      <c r="F132" s="7"/>
      <c r="G132" s="7"/>
      <c r="H132" s="3"/>
      <c r="I132" s="7"/>
      <c r="J132" s="7"/>
      <c r="K132" s="3"/>
    </row>
    <row r="133" spans="1:11" ht="15">
      <c r="A133" s="5" t="s">
        <v>83</v>
      </c>
      <c r="B133" s="12" t="s">
        <v>9</v>
      </c>
      <c r="C133" s="5" t="s">
        <v>5</v>
      </c>
      <c r="D133" s="7"/>
      <c r="E133" s="7"/>
      <c r="F133" s="7"/>
      <c r="G133" s="7"/>
      <c r="H133" s="3"/>
      <c r="I133" s="7"/>
      <c r="J133" s="7"/>
      <c r="K133" s="3"/>
    </row>
    <row r="134" spans="1:11" ht="15" customHeight="1">
      <c r="A134" s="5" t="s">
        <v>84</v>
      </c>
      <c r="B134" s="12" t="s">
        <v>10</v>
      </c>
      <c r="C134" s="18" t="s">
        <v>5</v>
      </c>
      <c r="D134" s="16">
        <f>ROUND(D135,1)+ROUND(D136,1)+ROUND(D137,1)</f>
        <v>0</v>
      </c>
      <c r="E134" s="16">
        <f>ROUND(E135,1)+ROUND(E136,1)+ROUND(E137,1)</f>
        <v>0</v>
      </c>
      <c r="F134" s="16">
        <f>ROUND(F135,1)+ROUND(F136,1)+ROUND(F137,1)</f>
        <v>0</v>
      </c>
      <c r="G134" s="16">
        <f>ROUND(G135,1)+ROUND(G136,1)+ROUND(G137,1)</f>
        <v>0</v>
      </c>
      <c r="H134" s="3"/>
      <c r="I134" s="16">
        <f>ROUND(I135,1)+ROUND(I136,1)+ROUND(I137,1)</f>
        <v>0</v>
      </c>
      <c r="J134" s="16">
        <f>ROUND(J135,1)+ROUND(J136,1)+ROUND(J137,1)</f>
        <v>0</v>
      </c>
      <c r="K134" s="3"/>
    </row>
    <row r="135" spans="1:11" ht="48" customHeight="1">
      <c r="A135" s="5" t="s">
        <v>201</v>
      </c>
      <c r="B135" s="6" t="s">
        <v>38</v>
      </c>
      <c r="C135" s="5" t="s">
        <v>5</v>
      </c>
      <c r="D135" s="7"/>
      <c r="E135" s="7"/>
      <c r="F135" s="7"/>
      <c r="G135" s="7"/>
      <c r="H135" s="3"/>
      <c r="I135" s="7"/>
      <c r="J135" s="7"/>
      <c r="K135" s="3"/>
    </row>
    <row r="136" spans="1:11" ht="109.5" customHeight="1">
      <c r="A136" s="5" t="s">
        <v>202</v>
      </c>
      <c r="B136" s="6" t="s">
        <v>37</v>
      </c>
      <c r="C136" s="5" t="s">
        <v>5</v>
      </c>
      <c r="D136" s="7"/>
      <c r="E136" s="7"/>
      <c r="F136" s="7"/>
      <c r="G136" s="7"/>
      <c r="H136" s="3"/>
      <c r="I136" s="7"/>
      <c r="J136" s="7"/>
      <c r="K136" s="3"/>
    </row>
    <row r="137" spans="1:11" ht="78" customHeight="1">
      <c r="A137" s="5" t="s">
        <v>203</v>
      </c>
      <c r="B137" s="6" t="s">
        <v>67</v>
      </c>
      <c r="C137" s="5" t="s">
        <v>5</v>
      </c>
      <c r="D137" s="7"/>
      <c r="E137" s="7"/>
      <c r="F137" s="7"/>
      <c r="G137" s="7"/>
      <c r="H137" s="3"/>
      <c r="I137" s="7"/>
      <c r="J137" s="7"/>
      <c r="K137" s="3"/>
    </row>
    <row r="138" spans="1:11" ht="30" customHeight="1">
      <c r="A138" s="5" t="s">
        <v>85</v>
      </c>
      <c r="B138" s="6" t="s">
        <v>13</v>
      </c>
      <c r="C138" s="5" t="s">
        <v>5</v>
      </c>
      <c r="D138" s="7"/>
      <c r="E138" s="7"/>
      <c r="F138" s="7"/>
      <c r="G138" s="7"/>
      <c r="H138" s="3"/>
      <c r="I138" s="7"/>
      <c r="J138" s="7"/>
      <c r="K138" s="3"/>
    </row>
    <row r="139" spans="1:11" ht="15" customHeight="1">
      <c r="A139" s="18" t="s">
        <v>86</v>
      </c>
      <c r="B139" s="34" t="str">
        <f>IF(C24="да","Необходимая валовая выручка (без учета НДС)","Необходимая валовая выручка (НДС не облагается)")</f>
        <v>Необходимая валовая выручка (НДС не облагается)</v>
      </c>
      <c r="C139" s="18" t="s">
        <v>5</v>
      </c>
      <c r="D139" s="16">
        <f>ROUND(D25,1)+ROUND(D133,1)+ROUND(D134,1)+ROUND(D138,1)</f>
        <v>70.3</v>
      </c>
      <c r="E139" s="16">
        <f>ROUND(E25,1)+ROUND(E133,1)+ROUND(E134,1)+ROUND(E138,1)</f>
        <v>0</v>
      </c>
      <c r="F139" s="16">
        <f>ROUND(F25,1)+ROUND(F133,1)+ROUND(F134,1)+ROUND(F138,1)</f>
        <v>73.4</v>
      </c>
      <c r="G139" s="16">
        <f>ROUND(G25,1)+ROUND(G133,1)+ROUND(G134,1)+ROUND(G138,1)</f>
        <v>0</v>
      </c>
      <c r="H139" s="3"/>
      <c r="I139" s="16">
        <f>ROUND(I25,1)+ROUND(I133,1)+ROUND(I134,1)+ROUND(I138,1)</f>
        <v>76.7</v>
      </c>
      <c r="J139" s="16">
        <f>ROUND(J25,1)+ROUND(J133,1)+ROUND(J134,1)+ROUND(J138,1)</f>
        <v>80.3</v>
      </c>
      <c r="K139" s="3" t="s">
        <v>218</v>
      </c>
    </row>
    <row r="140" spans="1:11" ht="45" customHeight="1">
      <c r="A140" s="18" t="s">
        <v>87</v>
      </c>
      <c r="B140" s="35" t="str">
        <f>IF(C24="да","Тариф (без учета НДС)","Тариф (НДС не облагается)")</f>
        <v>Тариф (НДС не облагается)</v>
      </c>
      <c r="C140" s="33" t="s">
        <v>12</v>
      </c>
      <c r="D140" s="36">
        <f>ROUND(D139,1)/ROUND(D15,1)*1000</f>
        <v>10.555555555555555</v>
      </c>
      <c r="E140" s="36" t="e">
        <f>ROUND(E139,1)/ROUND(E15,1)*1000</f>
        <v>#DIV/0!</v>
      </c>
      <c r="F140" s="36">
        <f>ROUND(F139,1)/ROUND(F15,1)*1000</f>
        <v>11.021021021021022</v>
      </c>
      <c r="G140" s="36" t="e">
        <f>ROUND(G139,1)/ROUND(G15,1)*1000</f>
        <v>#DIV/0!</v>
      </c>
      <c r="H140" s="3"/>
      <c r="I140" s="36">
        <f>ROUND(I139,1)/ROUND(I15,1)*1000</f>
        <v>11.516516516516516</v>
      </c>
      <c r="J140" s="36">
        <f>ROUND(J139,1)/ROUND(J15,1)*1000</f>
        <v>12.057057057057056</v>
      </c>
      <c r="K140" s="3" t="s">
        <v>230</v>
      </c>
    </row>
    <row r="141" spans="1:11" ht="15" customHeight="1">
      <c r="A141" s="18" t="s">
        <v>123</v>
      </c>
      <c r="B141" s="34" t="s">
        <v>11</v>
      </c>
      <c r="C141" s="18" t="s">
        <v>2</v>
      </c>
      <c r="D141" s="18"/>
      <c r="E141" s="18"/>
      <c r="F141" s="31">
        <f>F140/D140</f>
        <v>1.0440967283072549</v>
      </c>
      <c r="G141" s="31" t="e">
        <f>G140/F140</f>
        <v>#DIV/0!</v>
      </c>
      <c r="H141" s="10"/>
      <c r="I141" s="31">
        <f>I140/F140</f>
        <v>1.044959128065395</v>
      </c>
      <c r="J141" s="31">
        <f>J140/I140</f>
        <v>1.046936114732725</v>
      </c>
      <c r="K141" s="10"/>
    </row>
    <row r="145" spans="1:8" ht="18.75">
      <c r="A145" s="27" t="s">
        <v>228</v>
      </c>
      <c r="B145" s="27"/>
      <c r="H145" s="28" t="s">
        <v>219</v>
      </c>
    </row>
  </sheetData>
  <sheetProtection password="D840" sheet="1" formatCells="0" formatColumns="0" formatRows="0" insertRows="0" deleteColumns="0" deleteRows="0" sort="0" autoFilter="0" pivotTables="0"/>
  <mergeCells count="13">
    <mergeCell ref="G6:G7"/>
    <mergeCell ref="H6:H7"/>
    <mergeCell ref="A6:A7"/>
    <mergeCell ref="K6:K7"/>
    <mergeCell ref="B8:J8"/>
    <mergeCell ref="I6:J6"/>
    <mergeCell ref="B23:J23"/>
    <mergeCell ref="A2:J2"/>
    <mergeCell ref="A3:J3"/>
    <mergeCell ref="A4:J4"/>
    <mergeCell ref="B6:B7"/>
    <mergeCell ref="C6:C7"/>
    <mergeCell ref="D6:E6"/>
  </mergeCells>
  <printOptions/>
  <pageMargins left="0.1968503937007874" right="0.1968503937007874" top="0.7874015748031497" bottom="0.15748031496062992" header="0.31496062992125984" footer="0.31496062992125984"/>
  <pageSetup horizontalDpi="600" verticalDpi="600" orientation="landscape" paperSize="9" scale="56" r:id="rId1"/>
  <rowBreaks count="2" manualBreakCount="2">
    <brk id="65" max="10" man="1"/>
    <brk id="1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2016-12-05T07:42:21Z</cp:lastPrinted>
  <dcterms:created xsi:type="dcterms:W3CDTF">2013-04-08T06:55:43Z</dcterms:created>
  <dcterms:modified xsi:type="dcterms:W3CDTF">2017-01-10T07:47:59Z</dcterms:modified>
  <cp:category/>
  <cp:version/>
  <cp:contentType/>
  <cp:contentStatus/>
</cp:coreProperties>
</file>